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640" activeTab="0"/>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<sst xmlns="http://schemas.openxmlformats.org/spreadsheetml/2006/main" count="809" uniqueCount="688">
  <si>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</si>
  <si>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</si>
  <si>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</si>
  <si>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</si>
  <si>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</si>
  <si>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</si>
  <si>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</si>
  <si>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</si>
  <si>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</si>
  <si>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</si>
  <si>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</si>
  <si>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</si>
  <si>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</si>
  <si>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</si>
  <si>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</si>
  <si>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</si>
  <si>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</si>
  <si>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</si>
  <si>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</si>
  <si>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</si>
  <si>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</si>
  <si>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</si>
  <si>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</si>
  <si>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</si>
  <si>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</si>
  <si>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</si>
  <si>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</si>
  <si>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</si>
  <si>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</si>
  <si>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</si>
  <si>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</si>
  <si>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</si>
  <si>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</si>
  <si>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</si>
  <si>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</si>
  <si>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</si>
  <si>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</si>
  <si>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</si>
  <si>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</si>
  <si>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</si>
  <si>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</si>
  <si>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</si>
  <si>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</si>
  <si>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</si>
  <si>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</si>
  <si>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</si>
  <si>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</si>
  <si>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</si>
  <si>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</si>
  <si>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</si>
  <si>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</si>
  <si>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</si>
  <si>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</si>
  <si>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</si>
  <si>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</si>
  <si>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</si>
  <si>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</si>
  <si>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</si>
  <si>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</si>
  <si>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</si>
  <si>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</si>
  <si>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</si>
  <si>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</si>
  <si>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</si>
  <si>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</si>
  <si>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</si>
  <si>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</si>
  <si>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</si>
  <si>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</si>
  <si>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</si>
  <si>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</si>
  <si>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</si>
  <si>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</si>
  <si>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</si>
  <si>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</si>
  <si>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</si>
  <si>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</si>
  <si>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</si>
  <si>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</si>
  <si>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</si>
  <si>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</si>
  <si>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</si>
  <si>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</si>
  <si>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</si>
  <si>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</si>
  <si>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</si>
  <si>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</si>
  <si>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</si>
  <si>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</si>
  <si>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</si>
  <si>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</si>
  <si>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</si>
  <si>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</si>
  <si>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</si>
  <si>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</si>
  <si>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</si>
  <si>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</si>
  <si>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</si>
  <si>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</si>
  <si>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</si>
  <si>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</si>
  <si>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</si>
  <si>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</si>
  <si>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</si>
  <si>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</si>
  <si>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</si>
  <si>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</si>
  <si>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</si>
  <si>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</si>
  <si>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</si>
  <si>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</si>
  <si>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</si>
  <si>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</si>
  <si>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</si>
  <si>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</si>
  <si>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</si>
  <si>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</si>
  <si>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</si>
  <si>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</si>
  <si>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</si>
  <si>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</si>
  <si>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</si>
  <si>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</si>
  <si>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</si>
  <si>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</si>
  <si>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</si>
  <si>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</si>
  <si>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</si>
  <si>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</si>
  <si>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</si>
  <si>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</si>
  <si>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</si>
  <si>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</si>
  <si>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</si>
  <si>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</si>
  <si>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</si>
  <si>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</si>
  <si>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</si>
  <si>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</si>
  <si>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</si>
  <si>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</si>
  <si>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</si>
  <si>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</si>
  <si>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</si>
  <si>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</si>
  <si>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</si>
  <si>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</si>
  <si>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</si>
  <si>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</si>
  <si>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</si>
  <si>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</si>
  <si>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</si>
  <si>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</si>
  <si>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</si>
  <si>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</si>
  <si>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</si>
  <si>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</si>
  <si>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</si>
  <si>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</si>
  <si>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</si>
  <si>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</si>
  <si>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</si>
  <si>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</si>
  <si>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</si>
  <si>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</si>
  <si>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</si>
  <si>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</si>
  <si>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</si>
  <si>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</si>
  <si>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</si>
  <si>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</si>
  <si>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</si>
  <si>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</si>
  <si>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</si>
  <si>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</si>
  <si>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</si>
  <si>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</si>
  <si>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</si>
  <si>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</si>
  <si>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</si>
  <si>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</si>
  <si>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</si>
  <si>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</si>
  <si>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</si>
  <si>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</si>
  <si>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</si>
  <si>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</si>
  <si>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</si>
  <si>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</si>
  <si>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</si>
  <si>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</si>
  <si>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</si>
  <si>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</si>
  <si>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</si>
  <si>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</si>
  <si>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</si>
  <si>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</si>
  <si>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</si>
  <si>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</si>
  <si>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</si>
  <si>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</si>
  <si>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</si>
  <si>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</si>
  <si>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</si>
  <si>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</si>
  <si>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</si>
  <si>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</si>
  <si>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</si>
  <si>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</si>
  <si>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</si>
  <si>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</si>
  <si>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</si>
  <si>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</si>
  <si>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</si>
  <si>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</si>
  <si>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</si>
  <si>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</si>
  <si>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</si>
  <si>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</si>
  <si>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</si>
  <si>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</si>
  <si>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</si>
  <si>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</si>
  <si>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</si>
  <si>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</si>
  <si>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</si>
  <si>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</si>
  <si>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</si>
  <si>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</si>
  <si>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</si>
  <si>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</si>
  <si>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</si>
  <si>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</si>
  <si>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</si>
  <si>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</si>
  <si>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</si>
  <si>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</si>
  <si>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</si>
  <si>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</si>
  <si>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</si>
  <si>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</si>
  <si>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</si>
  <si>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</si>
  <si>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</si>
  <si>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</si>
  <si>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</si>
  <si>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</si>
  <si>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</si>
  <si>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</si>
  <si>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</si>
  <si>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</si>
  <si>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</si>
  <si>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</si>
  <si>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</si>
  <si>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</si>
  <si>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</si>
  <si>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</si>
  <si>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Mid-term Results</t>
  </si>
  <si>
    <t>Fund Output</t>
  </si>
  <si>
    <t>Fund Output Indicator</t>
  </si>
  <si>
    <t>OBJECTIVE 2</t>
  </si>
  <si>
    <t xml:space="preserve">Target at CEO Endorsement </t>
  </si>
  <si>
    <t>Baseline</t>
  </si>
  <si>
    <t>OBJECTIVE 3</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</si>
  <si>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</si>
  <si>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</si>
  <si>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</si>
  <si>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</si>
  <si>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</si>
  <si>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</si>
  <si>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</si>
  <si>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</si>
  <si>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</si>
  <si>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</si>
  <si>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</si>
  <si>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</si>
  <si>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</si>
  <si>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</si>
  <si>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</si>
  <si>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</si>
  <si>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</si>
  <si>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</si>
  <si>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</si>
  <si>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</si>
  <si>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</si>
  <si>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</si>
  <si>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</si>
  <si>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</si>
  <si>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</si>
  <si>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</si>
  <si>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</si>
  <si>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</si>
  <si>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</si>
  <si>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</si>
  <si>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</si>
  <si>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</si>
  <si>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</si>
  <si>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</si>
  <si>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</si>
  <si>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</si>
  <si>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</si>
  <si>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</si>
  <si>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</si>
  <si>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</si>
  <si>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</si>
  <si>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</si>
  <si>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</si>
  <si>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</si>
  <si>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</si>
  <si>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</si>
  <si>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</si>
  <si>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</si>
  <si>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</si>
  <si>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</si>
  <si>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</si>
  <si>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</si>
  <si>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</si>
  <si>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</si>
  <si>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</si>
  <si>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</si>
  <si>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</si>
  <si>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</si>
  <si>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</si>
  <si>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</si>
  <si>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</si>
  <si>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</si>
  <si>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</si>
  <si>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</si>
  <si>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</si>
  <si>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</si>
  <si>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</si>
  <si>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</si>
  <si>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</si>
  <si>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</si>
  <si>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</si>
  <si>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</si>
  <si>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</si>
  <si>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</si>
  <si>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</si>
  <si>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</si>
  <si>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</si>
  <si>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</si>
  <si>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</si>
  <si>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Addressing climate change risks to farming systems in Turkmenistan at national and community level</t>
  </si>
  <si>
    <t>Low</t>
  </si>
  <si>
    <t>Medium</t>
  </si>
  <si>
    <t>Ahmet Shadurdiev</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</si>
  <si>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</si>
  <si>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</si>
  <si>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t>Outcome 1: Institutional capacity to develop climate resilient water policies in agriculture strengthened</t>
  </si>
  <si>
    <t xml:space="preserve">Outcome 2:
Resilience to climate change enhanced in targeted communities through the introduction of community-based adaptation approaches 
</t>
  </si>
  <si>
    <t>Indicator 2.2: % of population with improved water management practices resilient to climate change impacts in the targeted regions.</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</si>
  <si>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</si>
  <si>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</si>
  <si>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</si>
  <si>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Indicator 3.2:  % of targeted population with more secure access to water services in the face of climate change where communal management systems adopted. 
</t>
  </si>
  <si>
    <t>UNDP</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</si>
  <si>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</si>
  <si>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Objective: To strengthen water management practices at national and local levels in the context of climate change risks induced water scarcity to farming systems in Turkmenistan</t>
  </si>
  <si>
    <t>PIMS #: 4450; Project Number: 00074953</t>
  </si>
  <si>
    <t xml:space="preserve">Increased number of associations with improved institutional capacity to deliver water services to target communities.
</t>
  </si>
  <si>
    <t>Multilateral Implementing Entity</t>
  </si>
  <si>
    <t>By end of the project at least 80% of targeted population of approximately 30,000 people has access to improved water services that are resilient to drought and climate aridification</t>
  </si>
  <si>
    <t>durikov@mail.ru</t>
  </si>
  <si>
    <t>ahmed.shadurdyev@undp.org</t>
  </si>
  <si>
    <t>Outcome 1: Reduced exposure at national level to climate-related hazards and threats
Outcome 2: Strengthened institutional capacity to reduce risks associated with climate-induced socioeconomic and environmental losses
Outcome 3: Strengthened awareness and ownership of adaptation and climate risk reduction processes at local level
Outcome 4: Increased adaptive capacity within relevant development and natural resource sectors
Outcome 5: Increased ecosystem resilience in response to climate change and variability-induced stress
Outcome 6: Diversified and strengthened livelihoods and sources of income for vulnerable people in targeted areas                                                                                                 Outcome 7: Improved policies and regulations that promote and enforce resilience measures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</si>
  <si>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</si>
  <si>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 Risk and vulnerability assessments conducted and updated at a national level
Output 2.1: Strengthened capacity of national and regional centres and networks to respond rapidly to extreme weather events
Output 2.2: Targeted population groups covered by adequate risk reduction systems
Output 3: Targeted population groups participating in adaptation and risk reduction awareness activities
Output 4: Vulnerable physical, natural, and social assets strengthened in response to climate change impacts, including variability
Output 5: Vulnerable physical, natural, and social assets strengthened in response to climate change impacts, including variability                                                                                             Output 6: Targeted individual and community livelihood strategies strengthened in relation to climate change impacts, including variability                                                                            Output 7: Improved integration of climate-resilience strategies into country development plans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</si>
  <si>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</si>
  <si>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1.1. Socio-economic impact of climate change on water availability costed and documented, including cost-benefit analysis of adaptation measures</t>
  </si>
  <si>
    <t>Output 3.3: At least 6 projects funded up to a total of $400,000 through WUAs and associated community groups</t>
  </si>
  <si>
    <t>Output 3.4: Lessons learned on community-based adaptation options under various agro-climatic conditions of Turkmenistan disseminated through ALM and other networks</t>
  </si>
  <si>
    <t xml:space="preserve"> Medium</t>
  </si>
  <si>
    <t xml:space="preserve">Lack of services and soil and water surveillance </t>
  </si>
  <si>
    <t>Weak interdepartmental interaction and coordination create obstacles for joint management of water and land resources</t>
  </si>
  <si>
    <t>No awareness of water users about climate change and its impacts on water resources</t>
  </si>
  <si>
    <t xml:space="preserve">Poor motivation of water users to participate in decision making </t>
  </si>
  <si>
    <t xml:space="preserve">The imperfections of the water infrastructure for the implementation of sustainable water management </t>
  </si>
  <si>
    <t>Lack or low level of agricultural consulting services</t>
  </si>
  <si>
    <t>03.янв</t>
  </si>
  <si>
    <r>
      <t xml:space="preserve">
</t>
    </r>
    <r>
      <rPr>
        <b/>
        <sz val="11"/>
        <color indexed="8"/>
        <rFont val="Times New Roman"/>
        <family val="1"/>
      </rPr>
      <t>7</t>
    </r>
    <r>
      <rPr>
        <sz val="11"/>
        <color indexed="8"/>
        <rFont val="Times New Roman"/>
        <family val="1"/>
      </rPr>
      <t>.</t>
    </r>
    <r>
      <rPr>
        <b/>
        <sz val="11"/>
        <color indexed="8"/>
        <rFont val="Times New Roman"/>
        <family val="1"/>
      </rPr>
      <t>3: Some (integrated)</t>
    </r>
    <r>
      <rPr>
        <sz val="11"/>
        <color indexed="8"/>
        <rFont val="Times New Roman"/>
        <family val="1"/>
      </rPr>
      <t xml:space="preserve"> in Water code of Turkmenistan, (2004)
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r>
  </si>
  <si>
    <r>
      <rPr>
        <b/>
        <sz val="11"/>
        <color indexed="8"/>
        <rFont val="Times New Roman"/>
        <family val="1"/>
      </rPr>
      <t>7.</t>
    </r>
    <r>
      <rPr>
        <b/>
        <sz val="11"/>
        <color indexed="8"/>
        <rFont val="Times New Roman"/>
        <family val="1"/>
      </rPr>
      <t>2: Most not integrated</t>
    </r>
    <r>
      <rPr>
        <sz val="11"/>
        <color indexed="8"/>
        <rFont val="Times New Roman"/>
        <family val="1"/>
      </rPr>
      <t xml:space="preserve">  in Water code of Turkmenistan, (2004). The National Strategy on Climate Change was adopted. 
There is sections on the use of adaptive techniques in agriculture.
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 The current water policies burden the state budget and do not free resources for service improvement to farmers, especially local small holders. At the same time, farmers involved in large scale productions of water thirsty crop varieties do not receive adequate price signals to use water more efficiently. Given the increasing water shortages and priorities assigned to cash crop production the small holder subsistence farmers bear a disproportionate burden of exacerbating water deficits.</t>
    </r>
  </si>
  <si>
    <r>
      <rPr>
        <b/>
        <sz val="11"/>
        <color indexed="8"/>
        <rFont val="Times New Roman"/>
        <family val="1"/>
      </rPr>
      <t xml:space="preserve">3. 1: Aware of neither predicted adverse impacts of climate change nor of appropriate responses. </t>
    </r>
    <r>
      <rPr>
        <sz val="11"/>
        <color indexed="8"/>
        <rFont val="Times New Roman"/>
        <family val="1"/>
      </rPr>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r>
  </si>
  <si>
    <r>
      <rPr>
        <b/>
        <sz val="11"/>
        <color indexed="8"/>
        <rFont val="Times New Roman"/>
        <family val="1"/>
      </rPr>
      <t>3.4: Mostly aware</t>
    </r>
    <r>
      <rPr>
        <sz val="11"/>
        <color indexed="8"/>
        <rFont val="Times New Roman"/>
        <family val="1"/>
      </rPr>
      <t xml:space="preserve">
At least 70% of agri-pastoralists and farmers of the Nohur mountainous region trained, develop and  implement water harvesting and saving techniques.
At least one water harvesting technique and saving measures implemented in Nohur region to benefit 70% agri-pastoralists                   
At least 50% of farmers implement community-based well and watering point management measures, including sand fixation. 
At least two watering points established for at least 50%. Set of at least three agronomic measures implemented in at least 3 communities
At least 50% farmers in Sakarchaga area to benefit from improved irrigation services through the introduction of canal level, localized management practice.                                                                   </t>
    </r>
  </si>
  <si>
    <t>02.янв</t>
  </si>
  <si>
    <r>
      <rPr>
        <b/>
        <sz val="11"/>
        <color indexed="8"/>
        <rFont val="Times New Roman"/>
        <family val="1"/>
      </rPr>
      <t xml:space="preserve">2. 1: </t>
    </r>
    <r>
      <rPr>
        <sz val="11"/>
        <color indexed="8"/>
        <rFont val="Times New Roman"/>
        <family val="1"/>
      </rPr>
      <t xml:space="preserve"> WUAs established/strengthened in local communities in three pilot regions. 
Mandates and institutional functions of local associations strengthened to improve local water services that are more resilient to increasing water stress and benefit at least 40% farmers and pastoralists.                   
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4 local water adaptation investment projects have been funded through WUA and associated community organizations                                                                                           By end of the project at least 80% of targeted population of approximately 50% has access to improved water services that are resilient to drought and climate aridification. At least three lessons learned notes per targeted agro-ecological system, developed and widely disseminated through knowledge networks for further replication by end of project                                             </t>
    </r>
  </si>
  <si>
    <r>
      <rPr>
        <b/>
        <sz val="11"/>
        <color indexed="8"/>
        <rFont val="Times New Roman"/>
        <family val="1"/>
      </rPr>
      <t xml:space="preserve">2.1  </t>
    </r>
    <r>
      <rPr>
        <sz val="11"/>
        <color indexed="8"/>
        <rFont val="Times New Roman"/>
        <family val="1"/>
      </rPr>
      <t>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t>
    </r>
  </si>
  <si>
    <t>Indicator 1.1.2:
Number of  water legislative acts amended based on climate change cost estimations</t>
  </si>
  <si>
    <t>Indicator 1.2.1:
Number of water regulations to introduce progressive and differentiated tariff and water delivery services under communal management</t>
  </si>
  <si>
    <t>Indicator 1.1.1: 
Study on socio-economic impacts of climate change on water availability, including cost-benefit analysis of adaptation measures conducted</t>
  </si>
  <si>
    <t>Study on socio-economic impacts of climate change on water availability, including cost-benefit analysis of adaptation measures conducted</t>
  </si>
  <si>
    <t xml:space="preserve">At least 2 </t>
  </si>
  <si>
    <t xml:space="preserve">At least 70% agri-pastoralists of the Nohur 
At least 50% farmers in the Karakum desert region
At least 50% farmers in the Sakarchaga area
</t>
  </si>
  <si>
    <t>Output 1.2. A package of modifications in the water code, with particular focus on communal water management; and financial incentives for water efficiency (e.g. differentiated and progressive tariff) developed</t>
  </si>
  <si>
    <t xml:space="preserve">Indicator 2.1.1:
water harvesting and saving techniques demonstrated/tested in targeted Nohur area
</t>
  </si>
  <si>
    <t xml:space="preserve">Indicator 2.2.1:
Community based well and watering point management measures tested and demonstrated in targeted Karakum area
</t>
  </si>
  <si>
    <t xml:space="preserve">Indicator 2.3.1:
Canal level management tested and demonstrated in targeted Sakarchaga area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</si>
  <si>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</si>
  <si>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At least one water harvesting technique and saving measure</t>
  </si>
  <si>
    <t xml:space="preserve">At least two watering points </t>
  </si>
  <si>
    <t>At least one measure</t>
  </si>
  <si>
    <t xml:space="preserve">Indicator 3.1.1:
Number of associations with modified mandates strengthening their  institutional roles to manage and deliver water services to the target communities
</t>
  </si>
  <si>
    <t xml:space="preserve">Indicator 3.2.1:
Number of community plans has been budgeted through the government’s social development programmes
</t>
  </si>
  <si>
    <t xml:space="preserve">Indicator 3.3.1:
Number and value of projects through the WUAs
</t>
  </si>
  <si>
    <t xml:space="preserve">Indicator 3.4.1:
Number of lessons learned notes formulated
</t>
  </si>
  <si>
    <t xml:space="preserve">Indicator: 3.4.2:
Number of lessons learned included in the ALM and other knowledge networks
</t>
  </si>
  <si>
    <t>At least 6 associations</t>
  </si>
  <si>
    <t xml:space="preserve">At least 6 projects of a total budget of $400,000 </t>
  </si>
  <si>
    <t xml:space="preserve">At least 6 community plans on water adaptation </t>
  </si>
  <si>
    <t xml:space="preserve">At least three lessons learned </t>
  </si>
  <si>
    <t>Water users skepticism towards the new technologies and innovations, reluctance to give up unsustainable practices</t>
  </si>
  <si>
    <t>Comments</t>
  </si>
  <si>
    <t>Pposition/ brief description</t>
  </si>
  <si>
    <t>Due to staff turnover at the target Ministries the trained staff may leave for other job opportunities undermining installed technical capacity</t>
  </si>
  <si>
    <t xml:space="preserve">Reluctance of decision makers to introduce progressive and differentiated water tariff and policy within project lifetime </t>
  </si>
  <si>
    <t>Failure to include water in land use master plan or to establish basin level water management within current regulatory frameworks, and subsequent take up by Ministries within strategic frameworks</t>
  </si>
  <si>
    <t>Output 3.1: Mandates and institutional functions of local associations strengthened to improve local water services that are more resilient to increasing water stress and benefit at least 30,000 farmers and pastoralists</t>
  </si>
  <si>
    <r>
      <rPr>
        <b/>
        <sz val="11"/>
        <color indexed="8"/>
        <rFont val="Times New Roman"/>
        <family val="1"/>
      </rPr>
      <t>Outcome 3:</t>
    </r>
    <r>
      <rPr>
        <sz val="11"/>
        <color indexed="8"/>
        <rFont val="Times New Roman"/>
        <family val="1"/>
      </rPr>
      <t xml:space="preserve"> Community-managed water delivery services introduced to benefit over 30,000 farmer and pastoralist communities in the three target agro-ecological zones.</t>
    </r>
  </si>
  <si>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</si>
  <si>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</si>
  <si>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</si>
  <si>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</si>
  <si>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</si>
  <si>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31/10/2013 - 15,600
05/12/2013 - 10,400</t>
  </si>
  <si>
    <t>31/10/2013 - 5,950
27/11/2013 - 11,900
07/12/2013 - 11,900</t>
  </si>
  <si>
    <t>10/09//2013 - 2,800
27/11/2013 - 4,200</t>
  </si>
  <si>
    <t>20/06/2013</t>
  </si>
  <si>
    <t>22/08/2013 - 817
05/09/2013 - 1,226</t>
  </si>
  <si>
    <t>26/03/2013</t>
  </si>
  <si>
    <t>01/07/2013 - 670
14/08/2013 - 1,814
27/11/2013 - 2,484</t>
  </si>
  <si>
    <t>21/08/2013</t>
  </si>
  <si>
    <t>12/09/2013 - 1,500
27/11/2013- 4,500
28/11/2013 -3,000</t>
  </si>
  <si>
    <t>29/08/2013</t>
  </si>
  <si>
    <t>30/10/2013 - 1,360
27/11/2013 - 340</t>
  </si>
  <si>
    <t>23/05/2013</t>
  </si>
  <si>
    <t xml:space="preserve">IC 2014-048-01
</t>
  </si>
  <si>
    <t>21/04/2014</t>
  </si>
  <si>
    <t>IC 2014-047-01</t>
  </si>
  <si>
    <t>31/03/2014</t>
  </si>
  <si>
    <t>IC 2014-043-02
PO 8108</t>
  </si>
  <si>
    <t>28/03/2014</t>
  </si>
  <si>
    <t>IC 2014-046-01</t>
  </si>
  <si>
    <t>Construction materials were purchased for lowest price and timely delivery.</t>
  </si>
  <si>
    <t>Mr. Muhammet Durikov, Director of the National Institute of Deserts, Flora and Fauna of Turkmenistan under the Ministry of Nature Protection of Turkmenistan</t>
  </si>
  <si>
    <t xml:space="preserve">http://www.undp-alm.org/projects/af-turkmenistan; http://www.tm.undp.org/content/turkmenistan/en/home/operations/projects/environment_and_energy/addressing-climate-change-risks-to-farming-systems-in-turkmenist.html </t>
  </si>
  <si>
    <t>International adviser on water and economic instrument.  The role of the consultant -to bring best international practice on instruments to stimulate water efficiency.</t>
  </si>
  <si>
    <t>International adviser on soci-economic assessment of climatechange impact. The role of the consultant -to provide evidence and analysis on the economics of climate change in water sector in Turkmenistan.</t>
  </si>
  <si>
    <t>Project Manager. Leads the project team in the day-to-day implementation of the project.</t>
  </si>
  <si>
    <t>National Technical Adviser. Provides technical recommendations on strategic and technical issues and coordinates the project with national partners.</t>
  </si>
  <si>
    <t>28 date of each month - 1,606</t>
  </si>
  <si>
    <t>Local Project Coordinator in Karakum region. responsibilities as above</t>
  </si>
  <si>
    <t>Local Project Coordinator in Sakarchaga region. responsibilities as above</t>
  </si>
  <si>
    <t>Finance Assistant. Provides Admin/Finance assistance.</t>
  </si>
  <si>
    <t>28 date of each month - 481.8</t>
  </si>
  <si>
    <t xml:space="preserve">Head of Project Implementation Unit. Responsible for procurement processes for the project and ensures that the project receives quality support services (HR, admin) from the project implementation unit </t>
  </si>
  <si>
    <t>Driver-clerk. Provides driving services</t>
  </si>
  <si>
    <t>Trainer on community mobilization</t>
  </si>
  <si>
    <t>Additional driver provided transportation services to Nohur and Karakum for project staff</t>
  </si>
  <si>
    <t>Engineer on calculation of repairs works provided define work  overload and compile cost  sheet on selection of nessecary materials and methods of construction works for 3 project regions. Compose work schedule on timeframe for repair work</t>
  </si>
  <si>
    <t xml:space="preserve">
IC 2013-079-01</t>
  </si>
  <si>
    <t>National expert on determining legal basis for functioning of Association of water users</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</si>
  <si>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</si>
  <si>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Outcome 1: institutional capacity to develop climate resilient water policies in agriculture strengthened</t>
  </si>
  <si>
    <t>Outcome 2: Resilience to climate change enhanced in targeted communities through the introduction of community-based adaptation approaches</t>
  </si>
  <si>
    <t>Outcome 3: Community-managed water delivery services introduced to benefit over 30,000 farmer and pastoralist communities in the three target agro-ecological zones.</t>
  </si>
  <si>
    <t>National consultant on strategic and institutional issues</t>
  </si>
  <si>
    <t xml:space="preserve">National consultant on water management and agriculture </t>
  </si>
  <si>
    <t>Payment to Date (USD)</t>
  </si>
  <si>
    <t>Remaining Balance  (USD)</t>
  </si>
  <si>
    <t xml:space="preserve">Local Project Coordinator in Nohur region. Provides day-to-day support and assistance to the project in the  implementation and administration of activities in the project area, coordinates with local administration and is responsible for community mobilization. </t>
  </si>
  <si>
    <t xml:space="preserve">National expert on sustainable land manageemnt in the context of climate change. </t>
  </si>
  <si>
    <t xml:space="preserve">Gardener in Karakum project region </t>
  </si>
  <si>
    <t xml:space="preserve">Gardener in Sakarchaga project region </t>
  </si>
  <si>
    <t>Trainer on community mobilizaion provide the adapting trainer modules for each pilot region</t>
  </si>
  <si>
    <t xml:space="preserve">National expert on valuation of socio economic efficiency of investment activities for pilot regions and determining economic factors for functionning of the Water Users Association. </t>
  </si>
  <si>
    <t xml:space="preserve">Irrigation specialist  </t>
  </si>
  <si>
    <t>Water infsrastructure engineer (Agriculture sector)</t>
  </si>
  <si>
    <t xml:space="preserve">
Procurement was made for construction materials.  Selection was based on lowest price with timely delivery.</t>
  </si>
  <si>
    <t xml:space="preserve">
The offered equipment meets requester’s requirements. The price is competitive and lowest; the vendor provides 1-year warranty on parts and services. </t>
  </si>
  <si>
    <t xml:space="preserve">
Procurement of winter tires and discs for project vehicle </t>
  </si>
  <si>
    <t>Changes in project management and national team of experts can lead to delays in project implementation and reduce the effectiveness of the project.</t>
  </si>
  <si>
    <t>MS</t>
  </si>
  <si>
    <t xml:space="preserve">The proposed project aims to overcome 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 </t>
  </si>
  <si>
    <t>29/11/2013</t>
  </si>
  <si>
    <t xml:space="preserve">One Expert working for Oxford Consulting Services was hired with RLA.  This Expert  rendered CTA Services, including providing suport in strengthening policy and institutional capacity; commuity-based adaptation initiatives; community system for water delivery; operational functions; assistance in planning, monitoring and evaluation.  </t>
  </si>
  <si>
    <t>IC 2013-086-01</t>
  </si>
  <si>
    <t>IC 2013-030-03</t>
  </si>
  <si>
    <t>28/03/2014 - 2,436
22/04/2014 - 2,436</t>
  </si>
  <si>
    <t>12/09/2013</t>
  </si>
  <si>
    <t>16/05/2013</t>
  </si>
  <si>
    <t xml:space="preserve">11/10/2013 - 450.00
06/09/2013 - 308.39
05/06/2013 - 347.43
</t>
  </si>
  <si>
    <t>25/04/2013 - 96.80
23/05/2013 - 96.80
28/06/2013 - 96.80
23/07/2013 - 96.80
23/08/2013 - 96.80
26/09/2013 - 96.80
08/12/2013 - 96.80
09/12/2013 - 96.80
28/02/2014 - 193.60
26/03/2014 - 96.80</t>
  </si>
  <si>
    <t>30% of salary is financed by the AF project as the Head of PIU salary is proportionately shared by Env.Portfolio projects</t>
  </si>
  <si>
    <t>70% of salary is financed by AF project 30% of salary is financed by another project</t>
  </si>
  <si>
    <t>Translation/Editing</t>
  </si>
  <si>
    <t xml:space="preserve"> Office Cleaner</t>
  </si>
  <si>
    <t>Current contract 08 May 2014 - 7 May 2015</t>
  </si>
  <si>
    <t>Designer, including the following duties and responsibilities:
a).  Preparation of design, layout, and any other designs for the publication in accordance with the UNDP Graphic Standards;
b).  Edition of photo materials provided
c).  Ensure all corrections have been inserted;
d).  Create PDF and/or in other related graphical formats, from final electronic file;
f).  Submit all final files to Programme Specialist on CD or any other data bearer.</t>
  </si>
  <si>
    <t xml:space="preserve">4784.74
</t>
  </si>
  <si>
    <t>Unit Price $15.30 USD</t>
  </si>
  <si>
    <t>Unit Price $14.91 USD
Total: 9,350.00</t>
  </si>
  <si>
    <t>Unit Price $14.04 USD
Total: $8,743.86</t>
  </si>
  <si>
    <t xml:space="preserve">Selection was based on lowest price with timely delivery, good stand (color, plant health) and packing, no damages and good root system, plant height.
</t>
  </si>
  <si>
    <t xml:space="preserve">
Procurement of Company Service for Construction of 5 dams with water reservoirs and Repairment of 2 dams with water reservoirs   (RFQ-TKM-006-2014)   </t>
  </si>
  <si>
    <t>IC 2013-070-01
(PO7960)</t>
  </si>
  <si>
    <t>IC 2013-068-01
(PO7958)</t>
  </si>
  <si>
    <t>IC 2013-036-01
(PO 7916)</t>
  </si>
  <si>
    <t>IC 2013_033_01 
(PO7925)</t>
  </si>
  <si>
    <t>IC 2013-072-01
(PO 7976)</t>
  </si>
  <si>
    <t>IC2013_059_01
(PO 7936)</t>
  </si>
  <si>
    <t xml:space="preserve"> 
IC 2013-103-02
(PO 8106)</t>
  </si>
  <si>
    <t>RLA/TKM003-2013
(PO-7927)</t>
  </si>
  <si>
    <t>IC 2013-071-01
(PO 7978)</t>
  </si>
  <si>
    <t>IC 2013-073-01
(PO 7977)</t>
  </si>
  <si>
    <t>IC 2013-076-01
(PO 7970)</t>
  </si>
  <si>
    <t xml:space="preserve"> 
IC 2013-017-01</t>
  </si>
  <si>
    <t>Tender
Micropurchasing/ Canvassing
Procurement of construction materials for Karakum project office
PO 8048</t>
  </si>
  <si>
    <t>Tender
RFQ-TKM-004-2013
Procurement of Archa 627pcs for Nohur project region
PO 8014</t>
  </si>
  <si>
    <t>Tender
RFQ-TKM-004-2013
Procurement of Archa 623pcs for Nohur project region
PO 8013</t>
  </si>
  <si>
    <t>Tender
Micropurchasing/ Canvassing
Procurement of winter tires and discs 
PO8037 (03.12.2013)</t>
  </si>
  <si>
    <t>Tender
RFQ-TKM-006-2014
PO8153 (07.05.2014)</t>
  </si>
  <si>
    <t>Tender
Micropurchasing/ Canvassing
Procurement of construction materials for Sakarchaga project office
PO 8047</t>
  </si>
  <si>
    <t>Tender
RFQ-TKM-008-2013
Procurement of construction materials
PO 8000</t>
  </si>
  <si>
    <t>Tender
RFQ-TKM-006-2013
Procurement of water regulation device 16 pcs
PO 7999</t>
  </si>
  <si>
    <t>Grant Agreement for Adaptation Initiatives in Karakum</t>
  </si>
  <si>
    <t xml:space="preserve">Procurement of Services of Farmers Union for Construction of 7 new wells, Construction of 11 new sardobs, Repair the existing 6 wells, Repair the existing 5 Kaks, repair of 4 sardobs, Works on sand dune fixation, Karakum
</t>
  </si>
  <si>
    <t>Procurement was made for water regulation device 16 pcs with delivery to Sakarchaga District.  Selection was based on lowest price with timely delivery.</t>
  </si>
  <si>
    <t xml:space="preserve">No significant changes in the reporting period. </t>
  </si>
  <si>
    <t xml:space="preserve">The key project risk is related to delays in tendering process, at the moment the risk is slightly reduced but will be closely monitored in the next reporting period. In particular, the Country Office developed a Procurement Plan, according to which every tender should be initiated at least four months in advance of the starting date of planned activity.  </t>
  </si>
  <si>
    <t>Measures include:
- Accelerated procurement processes for goods and services
- Better quality of technical parameters and specifications to be provided by the project team for tender organization</t>
  </si>
  <si>
    <t xml:space="preserve">Repair of the existing drip irrigation system in Nohur
(RFQ-TKM-011-2014, 
PO-8165)
</t>
  </si>
  <si>
    <t xml:space="preserve">Procurement of Company Service for Repair of the existing drip irrigation system by procurement of 33000pcs of drippers, Nohur
</t>
  </si>
  <si>
    <t xml:space="preserve"> 05/06/2013 - 1000.00</t>
  </si>
  <si>
    <t>IC 2013-026-01</t>
  </si>
  <si>
    <t>16/02/2013</t>
  </si>
  <si>
    <t>30/10/2013 - 1,440
29/04/2014 - 2,160</t>
  </si>
  <si>
    <t>21/10/2013 - 2,704.44</t>
  </si>
  <si>
    <t xml:space="preserve">12/05/2013 - 40,033
12/07/2013 - 11,765
</t>
  </si>
  <si>
    <t>IC 2014-067-01</t>
  </si>
  <si>
    <t>SC 2014-117-01</t>
  </si>
  <si>
    <t>Field Technical Assistant.  Under the Project Manager key focus will be on supporting activities implemented with local communities under Component 2 and 3.</t>
  </si>
  <si>
    <t>28 date of each month - 491.30
SC 2014-103-06:
28 date of each month - 710.00</t>
  </si>
  <si>
    <t>04/02/2013
27/12/2013
30/01/2014
30/04/2014</t>
  </si>
  <si>
    <t xml:space="preserve">SC 2014-115-03
</t>
  </si>
  <si>
    <t>28 date of each month - 2,074
28 date of each month - 2,146</t>
  </si>
  <si>
    <t>22.05.2014 - 22.05.2015</t>
  </si>
  <si>
    <t xml:space="preserve">Learning objectives focus primarily around the Annual Work Plan 2014-15. Trainign modules for local communities were developed by AF National Trainer on community mobilization and have been implemented by International and National team of experts. 
</t>
  </si>
  <si>
    <t xml:space="preserve">A regular and systematic publication of project news and its achieved results posted on the website of UNDP (among them, corresponding reports, documents and conclusions for submission to interested parties). The wide-spread dissemination of project results in the training mechanisms of ALM adaptation and in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2014.   </t>
  </si>
  <si>
    <t>The Project Board was established that consists of representatives of the Ministry of Nature Protection, Ministry of Agriculture, Ministry of Water Economy, Ministry of Finance, Parlament, the National Institute of Deserts, Flora and Fauna, Ministry of Economy and etc.  – interested ministries and departments, local authorities and local communities. The Project Board meetings contribute to better interdepartmental interaction and coordination. During the reporting period, communication and coordination on issues of communication and connections/relations with the above mentioned ministries and departments has improved significantly thanks to the efforts and friendly AF project team</t>
  </si>
  <si>
    <t xml:space="preserve">A series of seminars, round tables, workshops with local communities and government officials were conducted, which increased awareness of water users about climate change and its impacts on water resources. The knowledge capacity of local communities in all three project regions was significantly strengthened thanks to series of seminars and trainings organized on general topics related to climate change and concepts of Water Users Associations (WUAs), and etc. Over the past period thanks to the efforts of AF team and conducting of trainings, seminars and meetings with local communities and local authorities the project team succeeded to strengthen their capacity of knowledge in the field of sustainable water and land management in the context of climate change. </t>
  </si>
  <si>
    <r>
      <t xml:space="preserve">The seminars and workshops included the issues related to the introduction and explanation of advantages of new technologies compared to the traditional /conventional technologies. The representatives of all three project regions were directly acquainted with the modern/innovative technologies (for instance: the use of drip irrigation systems, laser leveling, etc.). The investment plans for each project region were developed according to the identified local needs of communities, which included the modern/innovative investment technologies and projects. 
To ensure wider outreach, UNDP Turkmenistan website, ALM website and national center newspaper regularly published articles on effective implementation of new innovative technologies. Two local project coordinators had a study tour to Israel "Innovation in agriculture - Israel technologies". They have conducted the trainings for local communities in each project region. Moreover, representatives of four communities from other regions participated in Nohur trainings. The local coordinators are now better able to promote best available international practices among local population. </t>
    </r>
    <r>
      <rPr>
        <sz val="11"/>
        <rFont val="Times New Roman"/>
        <family val="1"/>
      </rPr>
      <t xml:space="preserve">Received a positive and effective results of implemented adaptation measures in all three pilot regions has significantly expanded the number of participating and supporting the continuation of performing of the developed investment plan  based on the local needs of population. In addition, the introduction of innovative technologies (such as drip irrigation systems, laser leveling, etc.) allowed to increase the income of the local population, and accordingly their level of life has been improved. </t>
    </r>
  </si>
  <si>
    <t>Leading national and international experts conducted seminars, trainings and workshops including field practical trips where they gave consultations related to agricultural issues. Over the past period a large number of trainings to increase knowledge of local communities in the field of provision of consulting services were carried out. As a result of effective work of the project team awareness and consulting services to local farmers, tenants and land owners has strengthened.</t>
  </si>
  <si>
    <t xml:space="preserve">
</t>
  </si>
  <si>
    <r>
      <t xml:space="preserve">To improve the infrastructure of the water sector the project activities included the activities such as construction and repair of water regulating devices, construction and reconstruction of collector drainage systems, construction and reconstruction of dams to collect surface runoff water etc. </t>
    </r>
    <r>
      <rPr>
        <sz val="11"/>
        <rFont val="Times New Roman"/>
        <family val="1"/>
      </rPr>
      <t xml:space="preserve"> The received efficiency of the implemented adaptation measures (please see the project indicators sheet, where indicated the whole list of implemented adaptation measures). That greatly strengthened institutional linkages between ministries and agencies on the sustainable management of water and land resources. In addition, an exchange of the experience with the Central Asian countries in particular, the visit of a delegation of experts and specialists from Kazakhstan in the framework of development of cooperation "South-South" on Climate Change has allowed to familiriazed and to aim the prospects for the introduction of new technologies.</t>
    </r>
  </si>
  <si>
    <r>
      <t xml:space="preserve">The prepared documents by WUA and WUG envisaged to assign their responsibilities on improvement of services. In the project region Sakarchaga the soil lab was procured by the UNDP CRM in Turkmenistan project. The risk is not relevant and will be recommended to be removed following the Mid-term evaluation. </t>
    </r>
    <r>
      <rPr>
        <sz val="11"/>
        <color indexed="10"/>
        <rFont val="Times New Roman"/>
        <family val="1"/>
      </rPr>
      <t xml:space="preserve"> </t>
    </r>
    <r>
      <rPr>
        <sz val="11"/>
        <rFont val="Times New Roman"/>
        <family val="1"/>
      </rPr>
      <t>Mid-term evaluation conducted by the international auditor Mr. Josh Brann showed, that the success of the project work in this area that allows us to delete this risk.</t>
    </r>
  </si>
  <si>
    <t>This risk realized in 2013 when the National Project Coordinator left the Ministry of Nature Protection (MNP) of Turkmenistan. The project had to make an extra effort to bring up-to-date the new contact point in the MNP. Due to the transition of the National Project Coordinator Durikov M. to the position of Director of the Institute of Deserts Flora and Fauna of Turkmenistan risks associated with staff turnover were eliminated.</t>
  </si>
  <si>
    <t>This risk is still relevant. To address it, six consultations/round tables were organized in the reporting period  to discuss developed by the AF project proposal on introdcution of a new tarif system. Another consultation is planned for early June. The proposal will also be shared with key involved ministries for comments and methodological guidance for tariff implementation will be developed. Developed by experts of the project a package of documents for the implementation of tariffs for water delivery was transferred in the beginning of January 2015 to relevant stakeholders for review and further use.</t>
  </si>
  <si>
    <t>The proposed by the project amendments to Water Code include introduction of the basin level water management.  The President has stated that there is a need to review the Land Use Code and the project will engage when the process of revision will start. Developed by experts of the project a package of documents with additions and amendments to the Water and Land Code of Turkmenistan was transferred in January 2015 to stakeholders for review and further use.</t>
  </si>
  <si>
    <t>This risk is reduced as based on investment plans in each project region, planned number of beneficiaries will be covered. In addition, there will be a significant number of indirect beneficiaries.Effective implementation of adaptation measures increases the sustainability of the beneficiaries inhabited in each pilot region.</t>
  </si>
  <si>
    <t xml:space="preserve">- Local communities in three pilot regions began to receive benefits from the introduction of all implemented investment projects (interest of representative of local communities in the implementation of innovative technologies in the context of climate change increased). People feel the real results of the implemented adaptation projects and express their gratitude and hope that this work will be continued in the future.  
- Changing the legislative basis to recognise climate impacts is a multi-year process, and dependent upon national timetables and processes, rather than project
- Book on "Natural pastures and development of distant pastures in Turkmenistan" in the framework of the project "Addressing Climate Change Risks to Farming Systems in Turkmenistan at the national and local levels" was distributed among stakeholders and it is widely used by scientists and specialists and higher education institutions.  At the present time, book (monography) on Sustainable management of water resources in Turkmenistan in the context of climate change with active participation of all national experts and specialist is being prepared.  
</t>
  </si>
  <si>
    <t xml:space="preserve">Lessons include:
- Measures requiring state involvement in design and permitting have long lead times for development
- Community level adaptation measures (pasture wells, sustainable agriculture, soil fixation) are better pursued through grant arrangements than through commercial tender
- Direct personal contribution of local communities in the implementation of adaptation measures.
- Local communities are aware of the strengths and opportunities in the implementation of a particular adaptation measures
 - Achieved results of this project can be used as a model for buildings relationships with the local community, development of plans and jointly their implementation.
 </t>
  </si>
  <si>
    <t xml:space="preserve">High:
- Many activities are reflected in national plans. Many innovative activities will be replicated on similar conditions in different regions of Turkmenistan and also in Central Asia, in particular in the Republic of Kazakhstan. . 
- Innovative approaches, such as drip irrigation, laser levelling were positive assessed and recommend  by the national ministries </t>
  </si>
  <si>
    <t>Measures include:
- Training of farming communities in climate resilient planning approaches
- Establishment of water user groups (WUG) to maintain and develop farm level water mangaement practices and infrastructure post project
- Proposals to develop more progressive water tariffs and water user associations in law
- Hydro engineering devices in various pilot regions (water regulating devices, wells, sardobs, dams with water reservoirs, springs, etc.) constructed</t>
  </si>
  <si>
    <t xml:space="preserve">Information used includes:
- Agriculture sector and national cliamte data has fed into the analysis of the national level socio-economic impact of climate change
- Regional vulnerability and socio-economic data has been used as part of the Vulnerability Risk Analysis (VRA) for pilot sites
- Over the past period Book on "Natural pastures and development of distant pastures in Turkmenistan" in the framework of the project "Addressing Climate Change Risks to Farming Systems in Turkmenistan at the national and local levels" was distributed among stakeholders and it is widely used by scientists and specialists and higher education institutions (2 languages) was printed out.  
</t>
  </si>
  <si>
    <t>Output 1.2: A package of modifications in the water code, with particular focus on communal water management; and financial incentives for water efficiency (eg differentiated and progressive tariff) developed;</t>
  </si>
  <si>
    <t>Output 2.1: 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</si>
  <si>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</si>
  <si>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for at least 40% of farmers and pastoralists</t>
  </si>
  <si>
    <t>Output 3.2: Based on VCA assessments, community-based adaptation plans with particular focus on water delivery services designed and implemented through the government's social development programmes with direct engagement of at least 40% of farmers and pastoralists</t>
  </si>
  <si>
    <t>Output 3.3: Investment in at least four water management projects led by Water User Associations on the basis of the above VCA assessment, resulting in improved quality of agricultural water supply and strengthened WUA mandate and profile</t>
  </si>
  <si>
    <t>Output 3.4. Lessons learned on community-based adaptation options in various agro-climatic conditions of Turkmenistan codified and disseminated (eg through ALM and other networks.</t>
  </si>
  <si>
    <t>IC 2014-063-01</t>
  </si>
  <si>
    <t>14/05/2014</t>
  </si>
  <si>
    <t>Monthly Salary of 287.00 
AF 40% - 114.80 USD</t>
  </si>
  <si>
    <t xml:space="preserve">Monthly Salary of 242.00 USD was covered by three Projects in the following breakdown:
IC 2013-019-01:
PAS 30% - 72.60 USD
AF 40% - 96.80 USD
BSAP 30% - 72.60 USD
</t>
  </si>
  <si>
    <t xml:space="preserve">IC 2013-019-01
</t>
  </si>
  <si>
    <t xml:space="preserve">27/03/2013
</t>
  </si>
  <si>
    <t xml:space="preserve">June 2014 - 114.80
July  2014 - 114.80
Aug 2014 - 114.80
Sep  2014 - 114.80
Oct 2014 - 114.80
Nov 2014 - 114.80
Dec 2014 - 114.80
Jan 2015 - 114.80
Feb 2015 - 114.80
Mar 2015 - 114.80
</t>
  </si>
  <si>
    <t xml:space="preserve">Gardener in Nohur project region </t>
  </si>
  <si>
    <t>IC 2015-013-01</t>
  </si>
  <si>
    <t>11-Mar-2015</t>
  </si>
  <si>
    <t>SC 2012-091-01
SC 2013 -050-02
SC 2014-008-03
SC 2014-100-04
SC 2015-002-06</t>
  </si>
  <si>
    <t>29/11/2012
29/11/2013
31/01/2014
01/05/2014
27/02/2015</t>
  </si>
  <si>
    <t>29/11/2012
29/11/2013
31/01/2014
27/02/2015</t>
  </si>
  <si>
    <t>28 date of each month- 824</t>
  </si>
  <si>
    <t>SC 2012-092-01
SC 2013-051-02
SC 2014-007-03
SC 2014-101-04
SC 2015-001-06</t>
  </si>
  <si>
    <t>SC 2012-093-01
SC 2013-052-02
SC 2014-005-03
SC 2015-003-06</t>
  </si>
  <si>
    <t>28 date of each month - 824</t>
  </si>
  <si>
    <t>28 date of each month - 858</t>
  </si>
  <si>
    <t>SC 2013-037-01 
SC2013-078-02
SC 2014-010-03
SC 2014-098-04
SC 2014-155-05</t>
  </si>
  <si>
    <t>26/08/2013
27/12/2013
30/01/2014
30/04/2014
01/01/2015</t>
  </si>
  <si>
    <t>SC 2012-106-04
SC 2013-022-05
SC2013-033-06
SC 2013-097-07
SC 2014-004-08
SC 2014-106-09
SC 2014-153-10</t>
  </si>
  <si>
    <t>24/12/2012
26/06/2013
31/07/2013
30/12/2013
31/01/2014
30/04/2014
01/01/2015</t>
  </si>
  <si>
    <t>28 date of each month - 893</t>
  </si>
  <si>
    <t>SC 2013-025-03
SC 2014-124-04</t>
  </si>
  <si>
    <t>SC 2013-003-03
SC 203-074-04
SC 2014-005-05
SC 2014-103-06
SC 2014-156-07</t>
  </si>
  <si>
    <t xml:space="preserve">Procurement of Company Service for materials supply for a basin 400m3 and springs constructions in Nohur
</t>
  </si>
  <si>
    <t xml:space="preserve">Repair of the existing drip irrigation system in Nohur
(RFQ-TKM-010-2014, 
PO-8188)
</t>
  </si>
  <si>
    <t>Materials supply for construction of 15 pits for vermicomposting in Nohur
(RFQ-TKM-012-2014, 
PO-8186)</t>
  </si>
  <si>
    <t>Water regulating 5 devices installation in Sakarchage 
(RFQ-TKM-013-2014, 
PO-8177)</t>
  </si>
  <si>
    <t>Procurement of Company Service for installation works of 5 water regulating devices (check-gates) in Sakarchaga Project Region</t>
  </si>
  <si>
    <t>Construction materials supply for Grant Activities in Karakum 
(RFQ-TKM-018-2014, 
PO-8200)</t>
  </si>
  <si>
    <t>Procurement of construction materials supply for wells and sardobs construction in Karakum Project Region</t>
  </si>
  <si>
    <t>Construction materials supply for sand dune fixation in Karakum 
(RFQ-TKM-019-2014, 
PO-8203)</t>
  </si>
  <si>
    <t>Procurement of construction materials supply for sand dune fixation in Karakum Project Region</t>
  </si>
  <si>
    <t>Buldozer Service for 3 Reservoirs in Nohur - by the Company Galkan Gala
(RFQ-TKM-024-2014, 
PO-8219)</t>
  </si>
  <si>
    <t>Direct Contracting modality was applied.</t>
  </si>
  <si>
    <t>Installation of 7 water regulating devices in Sakarchaga - by the Company Galkan Gala
(RFQ-TKM-027-2014, 
PO-8249)</t>
  </si>
  <si>
    <t>Water regulating 3 devices Q = 0,8 м3/с installation in Sakarchage 
(RFQ-TKM-028-2014, 
PO-8251)</t>
  </si>
  <si>
    <t>Procurement of Company Service for installation works of 3 water regulating devices (check-gates) Q = 0,8 м3/с in Sakarchaga Project Region</t>
  </si>
  <si>
    <t>Company service for 6 km drainage collector cleaning in Sakarchaga
(RFQ-TKM-029-2014, 
PO-8274)</t>
  </si>
  <si>
    <t>Company service for 6 km drainage collector cleaning in Sakarchaga Project Region</t>
  </si>
  <si>
    <t>20 ha land reclamation in Sakarchaga - by the Company Galkan Gala
(RFQ-TKM-004-2015)</t>
  </si>
  <si>
    <t>6.8 km drainage collector cleaning in Sakarchaga - by the State Company "Mary yer-suw gurlushyk" 
(RFQ-TKM-006-2015)</t>
  </si>
  <si>
    <t>Mr. Rovshen Nurmuhamedov, UNDP Programme Officer; Mr. Yusuke Taishi, UNDP Regional Technical Advisor</t>
  </si>
  <si>
    <r>
      <t>rovshen.nurmuhamedov@undp.org</t>
    </r>
    <r>
      <rPr>
        <sz val="11"/>
        <color indexed="12"/>
        <rFont val="Calibri"/>
        <family val="2"/>
      </rPr>
      <t xml:space="preserve">; </t>
    </r>
    <r>
      <rPr>
        <u val="single"/>
        <sz val="11"/>
        <color indexed="12"/>
        <rFont val="Calibri"/>
        <family val="2"/>
      </rPr>
      <t>yusuke.taishi@undp.org</t>
    </r>
  </si>
  <si>
    <t xml:space="preserve">In the reporting period the project team mobilized in total US$ 311,718.  This includes US$ 140,000 from Water Design Institute, which agreed to cover costs of design and reconstruction of 35 km Inter-Farm Collector Canal in Sakarchaga Project Region, which was part of the planned Project community investment activities; co-financing from the UNDP supported Climate Risk Management in Turkmenistan project in the amount of US$ 85,718.42 for implementation of adaptation measures in pilot regions (laser leveler equipment with scrapper, pre-works before laser planning, soil-lab and trainings, water regulating devices for proper distribution of scarce irrigation water); Co-financing from beneficiary communities in the form of labor amounted at US$80,000, including US$ 33,000 in Nohur region, US$ 10,000 in Sakarchaga region and US$ 37,000 in Karakum project region. </t>
  </si>
  <si>
    <r>
      <t>Within the framework of the first component a seminar was organized to facilitate a discussion on the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During the reporting period, IP also prepared and submitted a package of legal documents to the relevant authorities on amendments and supplements to the Code of Turkmenistan "On Water" in the context of Climate Change. 
Within the framework of this output, the IP with assistance from the Project Management Team has prepared, discussed and agreed on the following draft documents: 
- Amendments and additions to the draft Water Code;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A seminar was conducted for the consultation and discussion of amendments to the draft of the Water Code and the preparation of a draft law on the WUA / WUG. In addition,  a working meeting was conducted for the consultation and discussion of proposed changes to the Law of Turkmenistan “On Farmers' Associations”;       
A seminar to discuss the method of calculation of the tariff for water supply services was organized jointly with the Ministry of Water Resources, Ministry of Economy and Development and the Ministry of Nature Protection of Turkmenistan and other concerned ministries. The final documents were submitted to the state authorities for review. 
A package of documents was submitted in the beginning of January, 2015</t>
    </r>
    <r>
      <rPr>
        <sz val="12"/>
        <color indexed="10"/>
        <rFont val="Times New Roman"/>
        <family val="1"/>
      </rPr>
      <t xml:space="preserve">. </t>
    </r>
    <r>
      <rPr>
        <sz val="12"/>
        <rFont val="Times New Roman"/>
        <family val="1"/>
      </rPr>
      <t xml:space="preserve">Recommendations for amendments and additions to the draft WaterCide of Turkmenistan. In addition, within the framefork of the current legislation the national experts with the participation of international experts have developed the methodology for calculation of tariffs for water supply. Also recommendations on modifications and additions to the Law of Turkmenistan "On Farmers' Associations" (2007); Draft of the Law of Turkmenistan "On Water Users Associations"; Recommendations for introducing amendments and changes to the national water legislation regarding tariffs for water supply services; Methodology for calculating tariffs for water supply services were submitted to the Mejlis of Turkmenistan, the Ministry of Water Economy of Turkmenistan and the Ministry of Agriculture of Turkmenistan for further discussion and use. 
</t>
    </r>
  </si>
  <si>
    <t xml:space="preserve">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
</t>
  </si>
  <si>
    <r>
      <rPr>
        <b/>
        <sz val="11"/>
        <rFont val="Times New Roman"/>
        <family val="1"/>
      </rPr>
      <t xml:space="preserve">Outcome 2.1. Adaptation measures implemented and agreed in the project region of Nohur: </t>
    </r>
    <r>
      <rPr>
        <sz val="11"/>
        <rFont val="Times New Roman"/>
        <family val="1"/>
      </rPr>
      <t xml:space="preserve">
1. The construction of 7 dams and reservoirs; 2. Full repair of 3 dams and reservoirs; 3. Full repair of 4 springs; 4. Construction of a concrete pool (volume capacity - 400 m3); 5. Full repair and reconstruction of the existing system of drip irrigation on 20 hectares (10 hectares of gardens, 10 hectares of vegetables); 6. Designing a new drip irrigation system in the village of Konegumbez (10 ha); 7. Local control center established; 8. Created a local seedlings nursery; 9.  Production of compost and organic-compost cycle completed.
A cost-benefit analysis of these adaptation activities was undertaken in the process according to the project 2014 Work Pan. A Study Tour of the local project coordinators aimed at their capacity building was conducted. Regular inspections, technical control and support for the implementation of the agreed investment activities have been performed.
</t>
    </r>
    <r>
      <rPr>
        <b/>
        <sz val="11"/>
        <rFont val="Times New Roman"/>
        <family val="1"/>
      </rPr>
      <t>Output 2.2. The following adaptation activities in the project area Karakum were achieved:</t>
    </r>
    <r>
      <rPr>
        <sz val="11"/>
        <rFont val="Times New Roman"/>
        <family val="1"/>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for livestock farms No. 1 (500 m3) and No. 2 (500 m3) - completed; 4. Construction of new 7 wells using the traditional way for cattle farms No. 1 and No. 2 - completed; 5. Repair of existing 6 wells 6 for cattle farms No. 1 and No. 2 - completed; 6. Cleaning of 8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2014 Work Pan. Ensure regular inspection, technical control and support for the implementation of the implementation of the implementation of the agreed investment activities. 
</t>
    </r>
    <r>
      <rPr>
        <b/>
        <sz val="11"/>
        <rFont val="Times New Roman"/>
        <family val="1"/>
      </rPr>
      <t xml:space="preserve">Output 2.3. The following adaptation activities in the project region Sakarchaga were implemented: </t>
    </r>
    <r>
      <rPr>
        <sz val="11"/>
        <rFont val="Times New Roman"/>
        <family val="1"/>
      </rPr>
      <t xml:space="preserve">
1. All 16 planned water counting structures were constructed. 2. The works were undertaken through the production association "Marysuvhozhalyk" that serves the region. A mechanized cleaning of farm reservoir with a total length of 31.5 km has been completed in the "Zakhmet" of Sakarçäge District. The first phase of renovation and cleaning 6 km farm collector have also been completed. 3.  Local control center was established; 4.  Local nursery created.
</t>
    </r>
  </si>
  <si>
    <r>
      <rPr>
        <b/>
        <sz val="11"/>
        <rFont val="Times New Roman"/>
        <family val="1"/>
      </rPr>
      <t>Indicator 3.1. The number of associations with improved institutional capacity to provide water services to targeted communities.</t>
    </r>
    <r>
      <rPr>
        <sz val="11"/>
        <rFont val="Times New Roman"/>
        <family val="1"/>
      </rPr>
      <t xml:space="preserve">
</t>
    </r>
    <r>
      <rPr>
        <b/>
        <sz val="11"/>
        <rFont val="Times New Roman"/>
        <family val="1"/>
      </rPr>
      <t>Outcome 3.1.</t>
    </r>
    <r>
      <rPr>
        <sz val="11"/>
        <rFont val="Times New Roman"/>
        <family val="1"/>
      </rPr>
      <t xml:space="preserve"> Mandates and institutional functions of local associations strengthened to improve local water services that are more resilient to increasing water stress and benefit for at least 40% of farmers and pastoralists.
The organization of water user groups which have clear objectives, institutional capacity and skills of management. The supply of water resources based the local communities. As part of the 3 components there were 3 trainings conducted in each pilot area directed on organizational development and management of water user groups (20 participants, 2 training 2 days, 1 training 3 days, 1 training for 4 days). There were identified a structure of the group of water users and the development of the draft statute.
</t>
    </r>
    <r>
      <rPr>
        <b/>
        <sz val="11"/>
        <rFont val="Times New Roman"/>
        <family val="1"/>
      </rPr>
      <t xml:space="preserve">3.3 </t>
    </r>
    <r>
      <rPr>
        <sz val="11"/>
        <rFont val="Times New Roman"/>
        <family val="1"/>
      </rPr>
      <t xml:space="preserve">Investment in at least 4 water management projects led by Water User Associations on the basis of the above VCA assessment, resulting in improved quality of agricultural water supply and strengthened WUA mandate and profile. One training on capacity building of water user groups in the development of investment projects, effective management of water resources, monitoring and evaluation through the use of modern technologies, as well as preparation of investment projects, all were held in the project region of Sakarchaga (two-day training in each pilot region for 20 people). Meetings aimed at the collection and dissemination of practical experience and lessons learned. There is also a regular and systematic publication of project news and its achieved results posted on the website of UNDP (among them, corresponding reports, documents and conclusions for submission to interested parties). Wide dissemination of project results in UNDP ALM and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2014.   
</t>
    </r>
  </si>
  <si>
    <t>Material and technical basis for sustainable functioning of the project was established.  Established highly qualified and experienced team of international and national experts for the project, united by a common strategy and objectives of the project. On the basis of the master plan/investment plans developed for each project region, all adaptation measures planned for 2014-2015 have been implemented, which was agreed and responds to the identified local needs in the context of climate change. 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Recommendations for amendments and additions to the draft Water Code of Turkmenistan were developed and submitted to the Ministry of Water Economy of Turkmenistan (14.01.2014).  These proposals provide basis for establishment of WUA in Turkmenistan and gave an entry point for development of normative legal documents related to WUA. A package of documents was submitted in the begining 2015. In addition, within the framefork of the current legislation the national experts with the participation of international experts have developed the methodology for calculation of tariffs for water supply. Also recommendations on modifications and additions to the Law of Turkmenistan "On Farmers' Associations" (2007); Draft of the Law of Turkmenistan "On Water Users Associations"; Recommendations for introducing amendments and changes to the national water legislation regarding tariffs for water supply services; Methodology for calculating tariffs for water supply services were submitted to the Mejlis of Turkmenistan, the Ministry of Water Economy of Turkmenistan and the Ministry of Agriculture of Turkmenistan for further discussion and use. In order to implement the planned measures tender bids/offers (technical, financial and project planning documents) were fully prepared. Through a series of training modules and seminars the institutional capacity of all key stakeholders, local authorities and local communities was increased/strengthed.</t>
  </si>
  <si>
    <t>A package of amendments to water code with proposed water tariff and other economic instruments developed and submitted for adoption by end of 2012. 
Update of the water code to ensure explicit recognition of climate impacts on water resource availability by end of 2013.                                                
At least 2 sets of sub- regulations developed under the Water Code to implement a) progressive and differentiated tariffs, b) support for water delivery services under communal management</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</si>
  <si>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</si>
  <si>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 xml:space="preserve">During the reporting period (implementation of investment plans, seminars, trainings, round tables and etc.) women, land owners, doctors and teacher were actively engaged in the implementation of all project activities. As a result, the project team noticed during meetings with them that women continue to concentrate their attention on improving the social conditions of life (construction of kindergartens, construction of enterprises related to locl crafts (carpet weaving , embroidery, wool processing etc.) </t>
  </si>
  <si>
    <t>Target at CEO Endorsement
(see Units in next sheet)</t>
  </si>
  <si>
    <t>Baseline 
(see Units in next sheet)</t>
  </si>
  <si>
    <t>1 (None) as of today. As reported elsewhere in this PPR, recommendations and ammendments have been put forward for integration in a revised Water Code. However, the new revision has not been approved as of today</t>
  </si>
  <si>
    <t>Baseline
(see Units in next sheet)</t>
  </si>
  <si>
    <t>6 local institutions that become responsible for local water management have been established with assistance from the AF resources. 
Several capacity building trainings and exercises have been delivered to date to strenghten their institutional functions.</t>
  </si>
  <si>
    <r>
      <rPr>
        <b/>
        <sz val="11"/>
        <rFont val="Times New Roman"/>
        <family val="1"/>
      </rPr>
      <t xml:space="preserve">Outcome 2.1. Adaptation measures implemented and agreed in the project region of Nohur: </t>
    </r>
    <r>
      <rPr>
        <sz val="11"/>
        <rFont val="Times New Roman"/>
        <family val="1"/>
      </rPr>
      <t xml:space="preserve">
1. The construction of 7 dams and reservoirs; 2. Full repair of 3 dams and reservoirs; 3. Full repair of 4 springs; 4. Construction of a concrete pool (volume capacity - 400 m3); 5. Full repair and reconstruction of the existing system of drip irrigation on 20 hectares (10 hectares of gardens, 10 hectares of vegetables); 6. Designing a new drip irrigation system in the village of Konegumbez (10 ha); 7. Local control center established; 8. Created a local seedlings nursery; 9.  Production of compost and organic-compost cycle completed -14 pits.
A cost-benefit analysis of these adaptation activities was undertaken in the process according to the project 2014 Work Pan. A Study Tour of the local project coordinators aimed at their capacity building was conducted. Regular inspections, technical control and support for the implementation of the agreed investment activities have been performed.
</t>
    </r>
    <r>
      <rPr>
        <b/>
        <sz val="11"/>
        <rFont val="Times New Roman"/>
        <family val="1"/>
      </rPr>
      <t>Output 2.2. The following adaptation activities in the project area Karakum were achieved:</t>
    </r>
    <r>
      <rPr>
        <sz val="11"/>
        <rFont val="Times New Roman"/>
        <family val="1"/>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for livestock farms No. 1 (500 m3) and No. 2 (500 m3) - completed; 4. Construction of new 7 wells using the traditional way for cattle farms No. 1 and No. 2 - completed; 5. Repair of existing 6 wells 6 for cattle farms No. 1 and No. 2 - completed; 6. Cleaning of 8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2014 Work Pan. Ensure regular inspection, technical control and support for the implementation of the implementation of the implementation of the agreed investment activities. 
</t>
    </r>
    <r>
      <rPr>
        <b/>
        <sz val="11"/>
        <rFont val="Times New Roman"/>
        <family val="1"/>
      </rPr>
      <t xml:space="preserve">Output 2.3. The following adaptation activities in the project region Sakarchaga were implemented: </t>
    </r>
    <r>
      <rPr>
        <sz val="11"/>
        <rFont val="Times New Roman"/>
        <family val="1"/>
      </rPr>
      <t xml:space="preserve">
1. All 16 planned water counting structures were constructed. 2. The works were undertaken through the production association "Marysuvhozhalyk" that serves the region. A mechanized cleaning of farm reservoir with a total length of 31.5 km has been completed in the "Zakhmet" of Sakarçäge District. The first phase of renovation and cleaning 6 km farm collector have also been completed. 3.  Local control center was established; 4.  Local nursery created; 5. Reclamation of 20 hectares of abandoned lands were successfully completed, located in the territory of the Farmers Union Zahmet of Sakarchaga District. 
</t>
    </r>
  </si>
  <si>
    <r>
      <t xml:space="preserve">The adaptation measures plan (investment plan) for each project region increased the interest of local communities. In addition, a series of training events also contributed to increasing the motivation of water users to participate in decision making process.  They expressed interest in providing </t>
    </r>
    <r>
      <rPr>
        <sz val="11"/>
        <rFont val="Times New Roman"/>
        <family val="1"/>
      </rPr>
      <t xml:space="preserve">contribution to the project in each pilot region in a form of labor. In the Nohur project region the estimated contribution is $34,500;  in Sakarchaga project region - $31,580; in Karakum project region - $111,920.  Local communities formed groups of water users that will participate in decision making.  A significant part of the adaptation measures developed on basis of local communities needs have already been implemented in 2014 for all three pilot regions. In addition, during the implementation of adaptation measures representatives of local communities both men and women (60% and 40%, respectively) active participated. Thanks to the introduction of adaptation measures and regular meetings with local communities in three pilot regions their motivation in decision-making and participation in the implementation of project activities has increased substantially.  After the implementation of adaptation measures and income of local communities have increased by an average of 15-20%. As an example you can see 1) the reconstruction of drip irrigation systems, i.e. income received from yields of vegetables and fruits. 2) The use of laser leveling in the pilot region Sakarchaga increased wheat yield by 20-30%.  </t>
    </r>
  </si>
  <si>
    <t xml:space="preserve">The project manager was able to prove the need to maintain a highly skilled and experienced team, which is confirmed by Mid-term evaluation audit and international experts. Taking this into account contracts with the national experts was concluded.  After conclusion of contracts with national experts a working meeting to address difficulties and challenges was conducted. It was prepared a clear working plan. Taking into account these, there is no any challenges in project management. </t>
  </si>
  <si>
    <t xml:space="preserve"> 
 </t>
  </si>
  <si>
    <t xml:space="preserve">
</t>
  </si>
  <si>
    <t xml:space="preserve">Learning objectives contributed to the outcomes of the project, in partciular local communities increased awareness about the sustainable and efficient use of water resources </t>
  </si>
  <si>
    <t>65-70 % of populations that were aware of the adverse impact of climate change  in the target regions</t>
  </si>
  <si>
    <t xml:space="preserve">The special law on “Water Users Association”, which is a part of Water Code, has not been approved by the Parliament. This weakens WUA's legal status and its authority for water resources management. </t>
  </si>
  <si>
    <t xml:space="preserve">Until the law is enacted, the project is continuing its support to WUA as a voluntary organization which is permitted under the Dayhan farm structure. In addition, the project National expert on legal issues is regularly in contact with the head of the Mejlis (Parliament) of the Environment department. These issues were discussed in detail during the seminar conducted on June 9, 2015, where they promised to convey their comments and amendments to the UNDP Turkmenistan for further analysis. Some laws are under consideration in the Mejlis (Parliament) of Turkmenistan in the working group. </t>
  </si>
  <si>
    <r>
      <rPr>
        <b/>
        <sz val="11"/>
        <color indexed="8"/>
        <rFont val="Times New Roman"/>
        <family val="1"/>
      </rPr>
      <t>Outcome 1</t>
    </r>
    <r>
      <rPr>
        <sz val="11"/>
        <color indexed="8"/>
        <rFont val="Times New Roman"/>
        <family val="1"/>
      </rPr>
      <t>: institutional capacity to develop climate resilient water policies in agriculture strengthened</t>
    </r>
  </si>
  <si>
    <r>
      <t>The underlying premise of this Outcome is that a community-level organization (Water User Association and Water User Group) needs to be established and empowered in order to maintain the water infrastructures, including those put in place with AF resources. A revision of Water Code is an essential step towards this. 
During the reporting period, IP  prepared and submitted a package of legal documents to the relevant authorities on amendments and supplements to the Code of Turkmenistan "On Water" in the context of Climate Change including:  
- Amendments and additions to the draft Water Code;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Several seminars and working meetings were conducted to raise general awareness among policy makers and beaurocrats about the need for a legislation change in light of climate change. The target participants include key ministries and agencies, such as the Mejlis of Turkmenistan, the Ministry of Water Resources of Turkmenistan, the Ministry of Agriculture, Ministry of Nature Protection, Ministry of economy and development of Turkmenustan, SA “Turkmenmallary”, Hydro-meteorological Center under the Cabinet of Ministers of Turkmenistan as well as representatives of local self-government bodies and local communities, and the Institute of Deserts, Flora and Fauna Turkmenistan. The topics of discussion include general overview and justification of the draft of the Water Code and the preparation of a draft law on the WUA / WUG, proposed changes to the Law of Turkmenistan “On Farmers' Associations”, the method of calculation of the tariff for water supply services, and</t>
    </r>
    <r>
      <rPr>
        <sz val="12"/>
        <rFont val="Times New Roman"/>
        <family val="1"/>
      </rPr>
      <t xml:space="preserve">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t>
    </r>
  </si>
  <si>
    <r>
      <rPr>
        <b/>
        <sz val="11"/>
        <color indexed="8"/>
        <rFont val="Times New Roman"/>
        <family val="1"/>
      </rPr>
      <t>Outcome 2</t>
    </r>
    <r>
      <rPr>
        <sz val="11"/>
        <color indexed="8"/>
        <rFont val="Times New Roman"/>
        <family val="1"/>
      </rPr>
      <t>: Resilience to climate change enhanced in targeted communities through the introduction of community-based adaptation approaches</t>
    </r>
  </si>
  <si>
    <t>Indicator 2.1: Number of community based adaptation solutions implemented at the local level upon project closure.</t>
  </si>
  <si>
    <t xml:space="preserve">Based on VCA assessment and investment plan for the Sakarchaga pilot region, nearly all planned adaptation measures have been implemented. The implemented measures include the following:
1. All 16 planned water regulating deveices were constructed - direct beneficiaries - 1850 people; 
2. The works were undertaken through the production association "Marysuvhozhalyk" that serves the region. A mechanized cleaning of farm reservoir with a total length of 31.5 km has been completed in the "Zakhmet" of Sakarçäge District. The first phase of renovation and cleaning 6 km farm collector have also been completed - direct beneficiaries - 5542 people;
3.  Local control center was established;
4.  Local nursery created. 
5. Reclamation of 20 hectares of abandoned lands were successfully completed, located in the territory of the Farmers Union Zahmet of Sakarchaga District - direct beneficiaries 85 people. 
6. Equipement was procured and  a study of the waterflow of the irrigation water will be conducted - direct beneficiaries - 85 people; 
At the end of 2015 it is expected to implement the following adaptation measures: Cleaning of on-farm collector (25.5 km), Design and construction: 1. Preparation works on reconstruction and cleaning of the interfarm collector (5 km);  2. series of brochure and booklets according to AWP 2015 will be published; trainings on increasing of capacity will be continued.  
</t>
  </si>
  <si>
    <t xml:space="preserve">After agreement and approval of establishment WUG by local authorities and farmer associations, a number of WUGs have been established.  The project has already established of 6 WUGs (4 on the basis of 4 brigades of farmer association "Zahmet", one in Karakum and one in Nohur).  The project will also work to ‘upgrade’ the WUGs into proper WUAs. There is also an ambition to pilot new water tariff through WUG(s). It has been observed that the presence of WUGs have improved community-based water management principles at the local level. They introduce joint planning, management, decision-making and management of hydraulic structures (inter-farm collectors, local dams with water reservoirs, wells, sardobs, kaks and etc.) </t>
  </si>
  <si>
    <t>The following community projects have been developed in close consultations with local water users. 
ACTIVITIES:
Karakum (AF/UNDP funding):
1. Water supply – Village-1:                         $35,237
2. Water supply – Village-2:                        $38,739
3. Water supply – Schools No.7 &amp; No.9:  $18,103
4. Water supply – Schools No.15:              $16,778
Nohur (AF/UNDP funding):
1. Water supply – 2 basins constr.:           $18,914
2. Milk Processing 1 ton/day:                     $35,500
Sakarchaga (AF/UNDP funding):
1. Water supply – 3000m ditch, 9 water regulating devices:              $36,000
2. Water saving – Drip irrigation 0.5 ha demo plot, water basin:      $21,659
3. Field rest house (women, children, men) &amp; water reg. dev. 8ea: $23,718
4. Water pump 150kWt and power transformer:                                 $19,700
The total financing expected from UNDP/AF: $264,348; Local contribution: $99,989; TOTAL investment:  $364,337
Total direct beneficiaries of the AF Project 2015 year investment activities:
KARAKUM:        Children - 2425; Women - 3877; Men - 4243;
NOHUR:             Children - 373;   Women - 843;   Men - 870;
SAKARCHAGA: Children - 5190; Women - 3880; Men - 5380;
TOTAL:              Children - 8675; Women - 8600; Men - 9806</t>
  </si>
  <si>
    <t xml:space="preserve">Lessons learned were formulated in the form of articles, press releases on the UNDP and ALM website. For reporting period 18 articles, press releases in local newspapers and UNDP website. In addition, the experience from the AF-financed project was shared with a group of experts and specialists from Kazakhstan (topics included improvement of legal framework on sustainable pasture management and land resources and discussion of recommendations on additions to the national legislation of Turkmenistan). </t>
  </si>
  <si>
    <t>- Benefits of increased water availability and improved economic returns from agriculture. As an example of the above is the introduction of drip irrigation systems and laser leveling systems.
- Involvement in adaptation planning and investment processes
- Training on risks and climate vulnerability
- Increase the capacity of knowledge of local communities in the context of climate change
 - Relationship between local communities and local authorities in place strengthened</t>
  </si>
  <si>
    <t xml:space="preserve">Difficulties are still relevant and include:
- Access to government socio-economic and climate data is restricted, which has been a challenge for the national socio-economic analysis of climate change
- Access to detailed agriculture and water sector investment plans and budgets is restricted, making it challenging to assess the existing level of adaptation mainstreaming
- Access to local socio-economic and other local government data is restricted
Options include direct contact with national inistries and local government, and the conducting of project specific surveys where data is required.  Data for VCA assessment were collected by national and international experts from the local population of the three project regions. </t>
  </si>
  <si>
    <r>
      <rPr>
        <b/>
        <sz val="11"/>
        <color indexed="8"/>
        <rFont val="Times New Roman"/>
        <family val="1"/>
      </rPr>
      <t>Outcome 3:</t>
    </r>
    <r>
      <rPr>
        <sz val="11"/>
        <color indexed="8"/>
        <rFont val="Times New Roman"/>
        <family val="1"/>
      </rPr>
      <t xml:space="preserve"> Community-managed water delivery services introduced to benefit over 30,000 farmer and pastoralist communities in the three target agro-ecological zones.</t>
    </r>
  </si>
  <si>
    <t>Financial information:  cumulative from project start to [May 2015]</t>
  </si>
  <si>
    <t>Output 4  (May 2014 - May 2015) / Project Management</t>
  </si>
  <si>
    <t>Estimated cumulative total disbursement as of [30 May 2015]</t>
  </si>
  <si>
    <t>The Project has received received $1,855,000 from the AF so far in 3 tranches. 
The cumulative expenditures so far is $1,368,317. 
Total cash to be disburses till 31-Dec-2015: $2,160,256.
Expected cash deficit for 2015: $-305,256.
Additional cash needed from AF in 2-3 months: $635,000.  This amount is TRANCHE-4, which was due to be transferred in Oct.2013.  After receiving the Tranche-4, the total received amount will comprise in USD: $2,490,000.  
There will be only TRANCHE-5 left ($210,000), which will be requested to be transferred in May 2016.</t>
  </si>
  <si>
    <t>Moderately Satisfactory (MS)</t>
  </si>
  <si>
    <t xml:space="preserve"> Satisfactory (S)</t>
  </si>
  <si>
    <t xml:space="preserve">Project Manager started to meet regularly with the Senior Management of UNDP. Meetings with them helped promptly to solve a lot of issues. 
</t>
  </si>
  <si>
    <t xml:space="preserve">The project successfully performed and implemented its objectives for the period 2014-2015.  The implementation of all activities according to all components has been successfully implemented. Particularly according to component 2 in 2014 adaptation measures in three pilot regions were implemented in order to reduce the negative impact of climate change on sustainable water use. However, I consider that it is necessary to speed up/accelerate announcement of tenders for further implementation of the remaining adaptation measures. Regarding, the Karakum pilot region consider the need to sign a Grant Agreement with the Farmers association "Karakum".   The project defined the methodological and organizational levers of active mobilization of local communities in the work of the project.  As an example, it is possible to indicate that the majority of costs are not material in the implementation of adaptation measures takes local communities on themselves in three pilot regions.   
In addition, capacity of local communities was increased in the field of new technologies and methods for obtaining sustainable yield and water efficiency in the context of climate change.  From year to year, the involvement of local communities (leaseholders, farmers) increases.  
In addition, recommendations were prepared and submitted to relevant stakeholders for additions and amendments to the normative-regulatory legal framework for the management of water-land and pasture resources.  Moreover, methodology of calculating the differentiated water tariffs for water supply services has been developed for calculating tariffs for the services of water supply. It is necessary to note that in the framework of the project it was prepared a report on the impact of implemented adaptation measures on socio-economic conditions of local communities in three pilot regions.  In addition, the project is actively replicating new technologies, best practices in the field of sustainable water management in various natural and ecological conditions of Turkmenistan. 
</t>
  </si>
  <si>
    <t xml:space="preserve">Within the framework of the first component a seminar was organized to facilitate a discussion on the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The underlying premise of this Outcome is that a community-level organization (Water User Association and Water User Group) needs to be established and empowered in order to maintain the water infrastructures, including those put in place with AF resources. A revision of Water Code is an essential step towards this.   
During the reporting period, IP also prepared and submitted a package of legal documents to the relevant authorities on amendments and supplements to the Code of Turkmenistan "On Water" in the context of Climate Change. 
Within the framework of this output, the IP with assistance from the Project Management Team has prepared, discussed and agreed on the following draft documents: 
- Amendments and additions to the draft Water Code;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A seminar was conducted for the consultation and discussion of amendments to the draft of the Water Code and the preparation of a draft law on the WUA / WUG. In addition,  a working meeting was conducted for the consultation and discussion of proposed changes to the Law of Turkmenistan “On Farmers' Associations”;       
A seminar to discuss the method of calculation of the tariff for water supply services was organized jointly with the Ministry of Water Resources, Ministry of Economy and Development and the Ministry of Nature Protection of Turkmenistan and other concerned ministries. The final documents were submitted to the state authorities for review. 
A package of documents was submitted in the beginning of January, 2015. Recommendations for amendments and additions to the draft WaterCide of Turkmenistan. In addition, within the framefork of the current legislation the national experts with the participation of international experts have developed the methodology for calculation of tariffs for water supply. Also recommendations on modifications and additions to the Law of Turkmenistan "On Farmers' Associations" (2007); Draft of the Law of Turkmenistan "On Water Users Associations"; Recommendations for introducing amendments and changes to the national water legislation regarding tariffs for water supply services; Methodology for calculating tariffs for water supply services were submitted to the Mejlis of Turkmenistan, the Ministry of Water Economy of Turkmenistan and the Ministry of Agriculture of Turkmenistan for further discussion and use.
</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</si>
  <si>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</si>
  <si>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r>
      <rPr>
        <b/>
        <sz val="11"/>
        <color indexed="8"/>
        <rFont val="Times New Roman"/>
        <family val="1"/>
      </rPr>
      <t xml:space="preserve">Outcome 2.1. Adaptation measures implemented and agreed in the project region of Nohur: </t>
    </r>
    <r>
      <rPr>
        <sz val="11"/>
        <color indexed="8"/>
        <rFont val="Times New Roman"/>
        <family val="1"/>
      </rPr>
      <t xml:space="preserve">
1. The construction of 7 dams and reservoirs; 2. Full repair of 3 dams and reservoirs; 3. Full repair of 4 springs; 4. Construction of a concrete pool (volume capacity - 400 m3); 5. Full repair and reconstruction of the existing system of drip irrigation on 20 hectares (10 hectares of gardens, 10 hectares of vegetables); 6. Designing a new drip irrigation system in the village of Konegumbez (10 ha); 7. Local control center established; 8. Created a local seedlings nursery; 9.  Production of compost and organic-compost cycle completed.
A cost-benefit analysis of these adaptation activities was undertaken in the process according to the project 2014 Work Pan. A Study Tour of the local project coordinators aimed at their capacity building was conducted. Regular inspections, technical control and support for the implementation of the agreed investment activities have been performed.
</t>
    </r>
    <r>
      <rPr>
        <b/>
        <sz val="11"/>
        <color indexed="8"/>
        <rFont val="Times New Roman"/>
        <family val="1"/>
      </rPr>
      <t>Output 2.2. The following adaptation activities in the project area Karakum were achieved:</t>
    </r>
    <r>
      <rPr>
        <sz val="11"/>
        <color indexed="8"/>
        <rFont val="Times New Roman"/>
        <family val="1"/>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for livestock farms No. 1 (500 m3) and No. 2 (500 m3) - completed; 4. Construction of new 7 wells using the traditional way for cattle farms No. 1 and No. 2 - completed; 5. Repair of existing 6 wells 6 for cattle farms No. 1 and No. 2 - completed; 6. Cleaning of 8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2014 Work Pan. Ensure regular inspection, technical control and support for the implementation of the implementation of the implementation of the agreed investment activities. 
</t>
    </r>
    <r>
      <rPr>
        <b/>
        <sz val="11"/>
        <color indexed="8"/>
        <rFont val="Times New Roman"/>
        <family val="1"/>
      </rPr>
      <t xml:space="preserve">Output 2.3. The following adaptation activities in the project region Sakarchaga were implemented: </t>
    </r>
    <r>
      <rPr>
        <sz val="11"/>
        <color indexed="8"/>
        <rFont val="Times New Roman"/>
        <family val="1"/>
      </rPr>
      <t xml:space="preserve">
1. All 16 planned water counting structures were constructed. 2. The works were undertaken through the production association "Marysuvhozhalyk" that serves the region. A mechanized cleaning of farm reservoir with a total length of 31.5 km has been completed in the "Zakhmet" of Sakarçäge District. The first phase of renovation and cleaning 6 km farm collector have also been completed. 3.  Local control center was established; 4.  Local nursery created.</t>
    </r>
  </si>
  <si>
    <t>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t>
  </si>
  <si>
    <t>Increased number of associations with improved institutional capacity to deliver water services to target communities.</t>
  </si>
  <si>
    <t xml:space="preserve">Indicator 3.1. The number of associations with improved institutional capacity to provide water services to targeted communities.
Outcome 3.1. Mandates and institutional functions of local associations strengthened to improve local water services that are more resilient to increasing water stress and benefit for at least 40% of farmers and pastoralists.
The organization of water user groups which have clear objectives, institutional capacity and skills of management. The supply of water resources based the local communities. As part of the 3 components there were 3 trainings conducted in each pilot area directed on organizational development and management of water user groups (20 participants, 2 training 2 days, 1 training 3 days, 1 training for 4 days). There were identified a structure of the group of water users and the development of the draft statute.
3.3 Investment in at least 4 water management projects led by Water User Associations on the basis of the above VCA assessment, resulting in improved quality of agricultural water supply and strengthened WUA mandate and profile. One training on capacity building of water user groups in the development of investment projects, effective management of water resources, monitoring and evaluation through the use of modern technologies, as well as preparation of investment projects, all were held in the project region of Sakarchaga (two-day training in each pilot region for 20 people). Meetings aimed at the collection and dissemination of practical experience and lessons learned. There is also a regular and systematic publication of project news and its achieved results posted on the website of UNDP (among them, corresponding reports, documents and conclusions for submission to interested parties). Wide dissemination of project results in UNDP ALM and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2014.   </t>
  </si>
  <si>
    <t xml:space="preserve">With assistance from the project team, investment projects were developed with the active participation of Archins and heads of F/A in the pilot regions during the general meeting, where local water users have discussed and voted to approve the final project proposals. Key findings of the VCA assessment were translated into 11 indicators of climate risks and degrees of change in the last 20 years and 9 indicators of the impact of climatic factors on economic activity of local communities. On this basis, an action plan was developed to reduce the impact of climate risks on the life of local communities in three pilot regions. 10 investment projects have been developed. The best investment project will be implemented. 
</t>
  </si>
  <si>
    <t xml:space="preserve">MTE Mission, September 29 – October 3rd, 2014  </t>
  </si>
  <si>
    <t xml:space="preserve">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    </t>
  </si>
  <si>
    <t>1. Articles published on UNDP Country Office website
- Building a water user partnership for better water management, 10 Jan 2014  (www.tm.undp.org; http://www.undp-alm.org/projects/af-turkmenistan); 
- UNDP projects boosts efforts in the field of climate change and water management in Turkmenistan, 14 Apr 2014 (www.tm.undp.org; http://www.undp-alm.org/projects/af-turkmenistan); 
- Water management by water users, 24 Apr 2014 (www.tm.undp.org; http://www.undp-alm.org/projects/af-turkmenistan)
- Locals discuss findings of the assessment of socio-economic impacts of climate change, 07 May 2014 (www.tm.undp.org; http://www.undp-alm.org/projects/af-turkmenistan); 
- Local communities mobilized to achieve greater water use efficiency and increase resilience against climate change impacts, 16 Jun 2014 (www.tm.undp.org; http://www.undp-alm.org/projects/af-turkmenistan)
- Innovative methodology of calculating tariffs for irrigation water supply services to local farmers introduced to save water use, 03 Jul 2014 (www.tm.undp.org; http://www.undp-alm.org/projects/af-turkmenistan)
- Turkmenistan introduced innovative technologies for sustainable water management in the farming system, 04 Jul 2014 (www.tm.undp.org; http://www.undp-alm.org/projects/af-turkmenistan)
- Strengthening legal framework for rational use of water resources and community-level water management, 14 Jul 2014 (www.tm.undp.org; http://www.undp-alm.org/projects/af-turkmenistan)
- Boosting traditional water-saving techniques for resilience of local communities in the Karakum desert, 13 Aug 2014 (www.tm.undp.org; http://www.undp-alm.org/projects/af-turkmenistan)
- Local farmers design adaptation strategies for sustainable water use, 11 Nov 2014  (www.tm.undp.org; http://www.undp-alm.org/projects/af-turkmenistan)
- Coordination of joint plans for sustainable water management, 08 Apr 2015 (www.tm.undp.org; http://www.undp-alm.org/projects/af-turkmenistan)
- Adaptation Technologies 101: Intro to climate resilient use of water resources by local communities in Turkmenistan (http://www.undp-alm.org/projects/af-turkmenistan)
- Creating shelterbelts - basis for stable yields of agricultural crops, 28 April, 2015  (www.tm.undp.org, http://www.undp-alm.org/projects/af-turkmenistan)
- UNDP facilitates cooperation between experts from Turkmenistan and Kazakhstan on sustainable land and water management in the context of climate change, 28-29 April, 2015 (www.tm.undp.org)
- Seminar on socio-economic assessment of the climate change impacts on agriculture and water management in Turkmenistan, 23 Jun 2015 (www.tm.undp.org, http://www.undp-alm.org/projects/af-turkmenistan)
- Dissemination of knowledge in the field of resource-saving technologies for the rational use of water, 23 Jun 2015 (www.tm.undp.org, http://www.undp-alm.org/projects/af-turkmenistan)
2. Book on "Natural pastures and development of distant pastures in Turkmenistan" 
3. Mid-term Evaluation Report, December 8, 2014
4. AF Financial Audit report. 
5. International Water Forum in Turkmenistan, 2-3 April, 2014 - Collection of scientific thesises (3 thesises);</t>
  </si>
  <si>
    <t>The MTR (as of December 2014) attests that US$346,000 co-financing has been contributed by the government and beneficiaries at the community-level although no specific commitments were included in the original project document. The breakdown of the co-financing is presented below:
- UNDP-funded Climate Risk Management Project: $28,000
- Community in-kind co-financing: $178,000
- Ministry of Water Economy: $140,000</t>
  </si>
  <si>
    <t>Rovshen Nurmuhamedov; Yusuke Taishi</t>
  </si>
  <si>
    <t xml:space="preserve">rovshen.nurmuhamedov@undp.org; yusuke.taishi@undp.org </t>
  </si>
  <si>
    <t xml:space="preserve">The project is making solid progress towards the achievement of the project objective and supporting outcomes. Progress towards Outcome 2 is particularly positive as a number of concrete adaptation measures have been delivered on the ground. For example, the introduction of a greenhouse on a pilot-basis (with the capital investment of US$4,000 plus community labour contributions) was completed during this reporting period and community members saw the first harvest of cucumbers amounting to nearly 1.5 tonnes. This is about US$850 in market value. This means that the investment would be paid back in less than two years even if private sector financing was directed (although the construction of a well, which was also financed by AF resources, is a necessary condition for a successful greenhouse. So the return on investment needs to be adjusted taking this into considerations). Constructions of communal wells for livestock have been proven to be very successful as well. 
The challenge for the project is that these successes have not led to the passage of the draft Water Code, which would empower Water User Groups as custodians of communal water infrastructures and enable them to collect fees for O&amp;M based on a standard formula for computing water tariffs. Furthermore, the main results and findings from the work under Component 1 such as the socio-economic study are not grounded within relevant ministries and institutions. Thus, the impact of the project's strategic work is not yet visible in the institutional planning. The project needs to do more work wtih the national counterparts to ensure their ownership of the project outcomes and results. Moreover, it is still unclear whether these successful demonstrations of adaptation measures would lead to, for example, integration of these measures into regular government development programmes and plans. While this is outside the control of the project to a certain extent, adaptive management in terms of the project implementation strategy may be warranted especially as the project passes the halfway point of the implementation. 
Moving forward, several recommendations are presented below:  
First, the project team could strengthen awareness raising activities and disseminations of project lessons towards internal audience (policy makers, legislatures, senior government officers). The project team has produced a number of press releases, articles, web stories, etc, but they often appear to be targeting external audiences (such as donors) and at times too technical. A much more targeted approach specifically for policy/legislation change may be necessary. 
Second, related to the first point, increasing government ownership of the project needs to be one of the priorities for the project team for the reminder of the project. While it is apparent that the government views very positively about the project, there is still a risk that all successes demonstrated in this project remains to be "pilot-tests carried out in an externally-financed project" and once the project is over, business-as-usual prevails (this is especially true if the draft Water Code is not passed). In the context of Turkmenistan, there is a limited window through which to influence government policies and strategies; nonetheless, improvement in communications strategy and targeted awareness raising among senior level politicians may be effective.  Under Component 3, the project needs to be more proactive in identifying recommendations and solutions that would create local demand for services of the pilot water user associations. Furthermore, funding is a key prerequisite for WUA sustainability, and the project needs to focus more on devising and instituting workable financina mechanisms. </t>
  </si>
  <si>
    <t xml:space="preserve">Taking into account the provisions of the new Law on Nature Protection of Turkmenistan (2014) National experts of the project developed a package of amendments to the draft Water Code of Turkmenistan and submitted to the Ministry of Water Economy in January 2014. The amendments aim at improving water resources management in the context of climate change. More specifically, they include the introduction of water tariffs to be collected from users, which are to be used for the maintenance of rural water infrastrucutre; and formally recognizing the Water User Groups to oversee the operations and maintenance of the water systems. These amendment documents were submitted to the Ministry of Water Economy of Turkmenistan, Ministry of Agriculture of Turkmenistan and to the Mejlis (Parliament) of Turkmenistan in January, 2015. 
An analysis of the socio-economic conditions in all three pilot regions was performed and a report prepared. In addition, a clear methodology of calculating the differentiated water tariffs for water supply services was developed as an input to the draft amendment document. A seminar was conducted for the consultation and discussion of amendments to the draft of the Water Code and the preparation of a draft law on the WUA / WUG. In addition, a working meeting was conducted for the consultation and discussion of proposed changes to the Law of Turkmenistan “On Farmers' Associations”;  a seminar to discuss the method of calculation of the tariff for water supply services was organized jointly with the Ministry of Water Resources, Ministry of Economy and Development and the Ministry of Nature Protection of Turkmenistan and other concerned ministries. The final documents were submitted to the state authorities for review. Also a workshop (including participants from velayats) on discussion of recommendations to the darft laws "on Pastures" and Code "On Land" with Parliament, Ministry of Agriculture, Ministry of Water economy, MNP and other interested ministries, experts and specialists from Kazakhstan in the framework of development of cooperation South-South Cooperation on Climate Change was conducted. These recommendations are under consideration in the working group of the Mejlis (Parliament) of Turkmenistan. Preliminary comments on our recommendations are expected to receive in the near future. 
</t>
  </si>
  <si>
    <r>
      <rPr>
        <b/>
        <u val="single"/>
        <sz val="11"/>
        <rFont val="Times New Roman"/>
        <family val="1"/>
      </rPr>
      <t xml:space="preserve">1. At the local level: </t>
    </r>
    <r>
      <rPr>
        <sz val="11"/>
        <rFont val="Times New Roman"/>
        <family val="1"/>
      </rPr>
      <t xml:space="preserve">Based on the VCA assessment, a socio-economic report on impacts of climate change risks onto local economies of three project regions was prepared at the national level with the participation of all relevant stakeholders. A preliminary cost-benefit analysis was conducted which will be completed at the end of the implementation of all adaptation measures/investment activities. 2 consultation workshops were organized to discuss the findings of the recently conducted studies on the socio-economic impacts of climate change risks on local economies of three project regions – Sakarchaga in Mary velayat  (irrigation area), Karakum (desert area) and Nohur (mountainous area) in Ahal velayat.
</t>
    </r>
    <r>
      <rPr>
        <b/>
        <u val="single"/>
        <sz val="11"/>
        <rFont val="Times New Roman"/>
        <family val="1"/>
      </rPr>
      <t>2. At the National level:</t>
    </r>
    <r>
      <rPr>
        <sz val="11"/>
        <rFont val="Times New Roman"/>
        <family val="1"/>
      </rPr>
      <t xml:space="preserve"> Within the framework of the first component during a seminar jointly with the Ministry of Water Resources, Ministry of Economy and Development and the Ministry of Nature Protection of Turkmenistan and other concerned ministries held negotiation and discussion of research on the socio-economic impact of climate change on water availability, including the assessment of the effectiveness of adaptation measures: 1. Social Assessment; 2. Economic evaluation; 3. Identification of adaptation measures; 4. Cost-benefit analysis of adaptation measures and submission to the relevant state authorities. A seminar was organized to discuss the study of socio-economic impact. A package of draft amendment documentsfor the Water Code of Turkmenistan was prepared and submitted to the state authority. </t>
    </r>
  </si>
  <si>
    <r>
      <rPr>
        <b/>
        <u val="single"/>
        <sz val="11"/>
        <rFont val="Times New Roman"/>
        <family val="1"/>
      </rPr>
      <t>1. Several amendments for inclusion to the Water Code of Turkmenistan developed.</t>
    </r>
    <r>
      <rPr>
        <sz val="11"/>
        <rFont val="Times New Roman"/>
        <family val="1"/>
      </rPr>
      <t xml:space="preserve"> </t>
    </r>
    <r>
      <rPr>
        <sz val="11"/>
        <rFont val="Times New Roman"/>
        <family val="1"/>
      </rPr>
      <t xml:space="preserve">They are: 
a) Amendments to the Water Code on the concept of "association of water users and water users groups WUA"; b) Amendments to the Water Code related to rights of water users on the establishment of WUAs / WUGs; c) Amendments to the Water Code of related to the transition of water management to the basin principle; d) Establishment of basins’ councils; e) Amendments to the Water Code related to the provision of the Cabinet of Ministers the right to transfer on the balance or for the use of the interfarm collector and collector-drainage networks of WUA/WUG;  f) Amendments to the Water Code regarding the distribution of competence of state bodies in the water sector; g) The extension of the competence of local authorities in the field of water resources management; h) Amendments to the Water Code related to fixing the norms of the differentiated approach in determining the tariffs for water supply services; i) On the determination of the legal regime of water protection zones;  
</t>
    </r>
    <r>
      <rPr>
        <b/>
        <u val="single"/>
        <sz val="11"/>
        <rFont val="Times New Roman"/>
        <family val="1"/>
      </rPr>
      <t>2. Several draft sub-laws have been prepared.</t>
    </r>
    <r>
      <rPr>
        <sz val="11"/>
        <color indexed="10"/>
        <rFont val="Times New Roman"/>
        <family val="1"/>
      </rPr>
      <t xml:space="preserve">  </t>
    </r>
    <r>
      <rPr>
        <sz val="11"/>
        <rFont val="Times New Roman"/>
        <family val="1"/>
      </rPr>
      <t xml:space="preserve">They are: a) Rules of water used by WUGs in the area of irrigated agriculture, mountainous areas, and desert zones; b)Law on WUAs; c) Law on Amendments, additions and changes to the Law about the farmers' associations; d) Regulation on the introduction of differentiated tariffs for the water supply services. The Law of Turkmenistan "On amendments and additions to the Code of Turkmenistan" On the Water "(2004), adopted by the Mejlis of Turkmenistan,  March 1, 2014 was taking into account some recommendations and suggestions made by the project team.  
</t>
    </r>
    <r>
      <rPr>
        <sz val="11"/>
        <rFont val="Times New Roman"/>
        <family val="1"/>
      </rPr>
      <t xml:space="preserve">The above mentioned normative legal documents are the main results, which are recorded in the project document. All these documents will lead and contribute to the achievement of outputs and outcomes. </t>
    </r>
  </si>
  <si>
    <r>
      <t>A methodology of differentiated tariffs for water supply services was developed and will be tested by established WUG with results expected at the final stage of the project.  A seminar to discuss the method of calculation of the tariff for water supply services was organized jointly with the Ministry of Water Resources, Ministry of Economy and Development and the Ministry of Nature Protection of Turkmenistan and other concerned ministries. The final documents were submitted to the state authorities for review.</t>
    </r>
    <r>
      <rPr>
        <sz val="11"/>
        <rFont val="Times New Roman"/>
        <family val="1"/>
      </rPr>
      <t xml:space="preserve"> Currently, comments are expected from the Ministry of Water Resources of Turkmenistan and the Mejlis (Parliament) of Turkmenistan on developed recommendations on the methodology for calculation of tariffs for the supply of water and the effect of adaptation measures implemented in the framework of the project on the socio-economic situation of local communities.  </t>
    </r>
  </si>
  <si>
    <t xml:space="preserve">At the present moment the adaptation measures are being implemented according to the elaborated plan on 2015. By end of the project all planned adaptation measures will be completed and will benefit the local communities in 3 project regions. More than one water harvesting technique (dams with water reservoirs -10) and saving measure (basins, drip irrigations systems)  implemented in Nohur project region which benefit at least 4,000 agri-pastoralists. More than two watering points (7 wells, 11 sardobs - 60 m3, 4 sardobs - 500 m3, kaks, sand dune fixation works on 10 ha and etc.) established in Karakum region, which benefit 8,000 farmers and pastoralists. 
Collector drainage irrigation improvement measures implemented in the Sakar-Chaga project region (17 water regulating devices, cleaning of 31.5 km farm collector will be completed by the end of 2015, reclamation of 20 hectares of abandoned lands were successfully completed, located in the territory of the Farmers Union Zahmet of Sakarchaga District. These adaptation measures will benefit benefit 20,000 people by end of the project. 
</t>
  </si>
  <si>
    <t xml:space="preserve">The implementation of adaptation measures/activities according to the developed investment plans for the three pilot regions is being implemented.  In 2014 all the tender bids were prepared and potential performers for their implementation were selected. All expected for the implementation of all adaptaion measures according to AWP 2014 in all 3 project regions were implemented. For implementation of adaptation measures in the Karakum pilot region a Grant  Agreement between UNDP  and  farmer association was signed. The implementation of all planned projects are covering all beneficiaries of all three pilot regions: 1. At least 70% agri-pastoralists of the Nohur; 2. At least 50% farmers in the Karakum desert region; 3. At least 50% farmers in the Sakarchaga area have been assisted so far. 
</t>
  </si>
  <si>
    <t xml:space="preserve">Based on VCA assessment and investment plan for the Nohur pilot region, almost all planned adaptation measures have been implemented. The implemented measures include the following:
1. The construction of 7 dams and reservoirs -  direct beneficiaries - 320 people; Indirect beneficiaries - 5000 people;
2. Full repair of 3 dams and reservoirs - direct beneficiaries- 40 people;
3. Full repair of 4 springs - direct beneficiaries- 1000 people; 
4. The construction of a concrete pool (volume capacity - 400 m3) - direct beneficiaries - 230 people;
5. Full repair and reconstruction of the existing system of drip irrigation on 20 hectares (10 hectares of gardens, 10 hectares of vegetables) - direct beneficiaries - 750 people;
6. Designing a new drip irrigation system in the village of Konegumbez (10 ha) - direct beneficiaries - 100 people;
7. Local control center established - local office;
8. Created a local seedlings nursery;
9.  Production of compost and organic- compost cycle completed -14 pits - direct beneficiaries - 750 people;
10. Afforestation measures on 10 ha - direct beneficiaries- 1000 people. 
The analysis of "cost-benefit" concerning adaptation activities is in process. A Study Tour of the local project coordinators aimed at their capacity building was conducted. Regular inspections, technical control and support for the implementation of the agreed investment activities have also been performed.
At the end of 2015 it is expected that the following additioal adaptation measures will be implemented: Repair of the main irrigation pipe in villages Nohur for efficient use of available water resources; Procurement of construction materials and equipment for drip irrigation systems on an area of 5-10 hectares; Construction of drip irrigation systems on an area of 5-10 hectares; Production of information materials for these technologies; and Trainings targeting farmers for the use and maintenance of these systems.  </t>
  </si>
  <si>
    <t xml:space="preserve">Based on VCA assessment and investment plan for the Karakum pilot region, almost all planned adaptation measures have been implemented. The implemented measures include the following:
1. Sand stabilization work was carried out in the area of 10 hectares in Bokurdak village. The row materials to secure 10 hectares of sand were delivered. The works associated with fixing and afforestation of sands on 10 hectares have been completed - direct beneficiaries - more than 5000 people;
2. Designing drip irrigation system in the village of Chalysh (3.02 ha) is completed direct beneficiaries - 40 people;  
3. Full repair work of 4 sardobs for livestock farms No. 1 (500 m3) and No. 2 (500 m3) was completed - direct beneficiaries - 1000 people;
4. Construction of new 7 wells for cattle farms No. 1 and No. 2 was completed - direct beneficiaries - 320 people; 
5. Repair of existing 6 wells for cattle farms No. 1 and No. 2 was completed - direct beneficiaries - 1000 people;
6. Cleaning of 8 takyrs and kaks - rain wells for livestock farms No. 1 and No. 2 - direct beneficiaries - 200 people;
7. The construction of 11 new sardobs (60 m3) for livestock farm No. 1 and No. 2 - direct beneficiaries - 1000 people;
8. Local control center established - local office; 
9. Local nursery created. 
Analysis of "cost-benefit" of adaptation activities is in the process. By the end of 2015 it is expected that the following adaptation measures will be implemented: Installation of drip irrigation systems in Chalysh area (3.02 ha); and Trainings targeting farmers for the use and maintenance of these systems  </t>
  </si>
  <si>
    <t xml:space="preserve">As described under Outcome 1, project support for amending the Water Code is in progress. Once the Code is amended, it will provide stronger underpinnings for improving the functions of community-level water user and farmer asssociations. In the meanwhile, Project team developed a number of training modules targeting local communities to prepare investment proposals while taking into account good practices of adaptation technologies tested in the project. In 2013-2014, 15 training sessions were conducted to local water users, covering the following topics: adaptation to climate change, organizational development of local water users, organization of water user groups and building partnerships, assessment of local needs and needs of water users in planning for local adaptation measures, and development of adaptation projects. On average 375 people participated in each training consisting of leaseholders and team leaders of brigades of F/O, shepherds chekene, bayars, local mirabs, Archins of gengeshes, heads of livestock farms, private farmers, agronomists, hydraulic engineers and other water users participated in these trainings. Several key results ensued: 
1. Increased general awareness of water users about climate change and water
2. Participants of the trainings conducted further meetings with local population to distribute knowledge gained in the trainings
3. Identification of local leaders and activists who are willing to participate directly in project activities
4. Composition of the Executive Committee of water users groups, and the total number of 32 people have been identified and approved by the Farmers’ associations in three pilot regions
5. Jointly with the AF national expert on strategic and institutional issues, members of the Executive Committee of water users group have identified and developed goals, objectives and functions of water user groups and the rules of water user groups in the irrigated area of agriculture, in conditions of the desert and mountainous areas, which was approved by the chairmen of F/A of the pilot regions (except for Sakarchaga) translated into the Turkmen language as well
6. Members of the Executive Committee worked out approaches and methods of establishing partnership between water users groups and other Government agencies in the field of water use
7. Members of the Executive Committees were trained on methods of conducting a joint assessment of local community/local water users’ needs.
Based on these identified needs, members of water user groups at the first general meetings developed and approved a short term plans for further implementation of adaptation measures in settlements. In order to implement these plans, members of the executive committees of water user groups were trained to methods of writing of investment grant projects. At the end of the training drafts of 12 investments project proposals have been developed. With the active participation of Archins and heads of F/A in the pilot regions during the second general meeting local water users have discussed and voted to approve the final project proposals. 
</t>
  </si>
  <si>
    <t xml:space="preserve"> Progress is expected after implementation of all planned activities. Implemented adaptation measures will allow to assess their impact on the socio-economic conditions of local communities. In addition, a cost-benefit analysis for each pilot region will be conducted.
</t>
  </si>
  <si>
    <t xml:space="preserve">Positive lessons: 
- Local community did not accept the most advanced technologies such as the introduction of solar panels for water exctraction from wells and the use of wind energy, and asked to place more emphasis on traditional folk technologies. Consultative approach adopted in the project resulted in the use of technologies that are more acceptable by end-users. However, it also indicates the need for longer term awareness raising if modern technologies are proven to be more cost-effective;
- Introduction of the investment plan on the implementation of methods and technologies in the context of climate change was carried out from the bottom-up i.e. taking into account the needs of local communities. As a result, after the implementation of adaptation measures, it is expected that the maintenance of water supply systems will be strengthened;
- Solution of project issues accelerated and the efficiency of project tasks increased after establishment of highly qualified project team of national and international experts with scientific and practical experience in implementing similar projects.  
- It was important to spend time and resources to obtain buy-ins from local authorities and local communities in 3 pilot regions to ensure smooth implementation of the project.  
- Cooperation with other donor programmes was very useful, allowing to pool resources (work with CRM in Turkmenistan project, including  joint workshops, shared VRA work). UNDP has been providing policy and technical support to the government’s endeavors for improving water management through the AF project and the UNDP Regional project on "Climate Risk Management in Central Asia" (CRM project). The two projects adopted the approach to combine the demonstration of community-based water efficiency measures and providing policy advisory of improving national water legislation, in order to ensure the sustainability of the project results.
- International best practice is important for agricultural system (israel study tour, drip irrigation, WUA structures)
Challenges: 
The GoT procedure of the adoption of draft of legal documents developed by the project team takes a long time (the project developed a package of amendments, additions and changes to the draft Water Code of Turkmenistan and submitted to the Ministry of Water Economy).  An important lesson documented in the annual PPR for 2014 (“Changing the legislative basis to recognize climate impacts is a multi-year process, and dependent upon national timetables and processes, rather than the project”) remains valid. 
</t>
  </si>
  <si>
    <t xml:space="preserve">Medium - High:  This is currently promoted in the following ways:
- High level discussions with government over linking project and national investment plans, field trips, investment plans
- The gained project experience has attracted attentions not only from local community but also international specialists and experts. Within the framework of "South-South" cooperation representatives of Kazakhstan want to learn our experience and implement following technologies: sand dune fixation, construction of wells, sardobs, drip irrigation systems and methods of implementation of adaptation activities on the ground. </t>
  </si>
  <si>
    <t>xxx passed away in April 2015</t>
  </si>
  <si>
    <t>The contract SC 2012-106-04 for the period of Jan - June 2013.
xxxx resigned from the job on 24-Feb-2015.  Her replacement - new Finance Assistant is being recruited.</t>
  </si>
  <si>
    <t>Selection was based on lowest price with timely delivery, good stand (color, plant health) and packing, no damages and good root system, plant height
The reason for purchasing only 623 pcs was that available quantity was only 623 pcs.  Total quantity needed as per RFQ-TKM-004-2013 was 1250 pcs, and remaining was bought from the Entrepreneur xxx as per PO#8014 for a bit higher unit price.</t>
  </si>
  <si>
    <t>Procurement of Company Service for materials supply for construction of 15 pits for vermicomposting (biohumus) in Nohur Project Region
NOTE: The Vendor Mr. xxx provided a partial quote, by quoting only for the Lot-1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</si>
</sst>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yyyy"/>
    <numFmt numFmtId="173" formatCode="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quot;$&quot;#,##0"/>
    <numFmt numFmtId="180" formatCode="&quot;$&quot;#,##0.00"/>
    <numFmt numFmtId="181" formatCode="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409]d\-mmm\-yy;@"/>
    <numFmt numFmtId="188" formatCode="[$$-409]#,##0"/>
    <numFmt numFmtId="189" formatCode="[$$-409]#,##0.00"/>
    <numFmt numFmtId="190" formatCode="[$-409]dddd\,\ mmmm\ dd\,\ yyyy"/>
    <numFmt numFmtId="191" formatCode="0.0000"/>
    <numFmt numFmtId="192" formatCode="0.000"/>
  </numFmts>
  <fonts count="10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b/>
      <sz val="9"/>
      <color indexed="8"/>
      <name val="Microsoft Sans Serif"/>
      <family val="2"/>
    </font>
    <font>
      <sz val="9"/>
      <color indexed="8"/>
      <name val="Microsoft Sans Serif"/>
      <family val="2"/>
    </font>
    <font>
      <sz val="11"/>
      <name val="Calibri"/>
      <family val="2"/>
    </font>
    <font>
      <u val="single"/>
      <sz val="11"/>
      <color indexed="12"/>
      <name val="Calibri"/>
      <family val="2"/>
    </font>
    <font>
      <sz val="11"/>
      <color indexed="12"/>
      <name val="Calibri"/>
      <family val="2"/>
    </font>
    <font>
      <sz val="12"/>
      <name val="Times New Roman"/>
      <family val="1"/>
    </font>
    <font>
      <sz val="12"/>
      <color indexed="10"/>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0"/>
      <color indexed="8"/>
      <name val="Times New Roman"/>
      <family val="1"/>
    </font>
    <font>
      <sz val="12"/>
      <color indexed="9"/>
      <name val="Times New Roman"/>
      <family val="1"/>
    </font>
    <font>
      <i/>
      <sz val="11"/>
      <color indexed="10"/>
      <name val="Times New Roman"/>
      <family val="1"/>
    </font>
    <font>
      <i/>
      <sz val="11"/>
      <color indexed="10"/>
      <name val="Calibri"/>
      <family val="2"/>
    </font>
    <font>
      <b/>
      <sz val="11"/>
      <color indexed="10"/>
      <name val="Calibri"/>
      <family val="2"/>
    </font>
    <font>
      <b/>
      <sz val="16"/>
      <color indexed="8"/>
      <name val="Calibri"/>
      <family val="2"/>
    </font>
    <font>
      <sz val="14"/>
      <color indexed="10"/>
      <name val="Calibri"/>
      <family val="2"/>
    </font>
    <font>
      <sz val="13"/>
      <color indexed="10"/>
      <name val="Calibr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i/>
      <sz val="11"/>
      <color theme="1"/>
      <name val="Times New Roman"/>
      <family val="1"/>
    </font>
    <font>
      <b/>
      <sz val="10"/>
      <color theme="1"/>
      <name val="Times New Roman"/>
      <family val="1"/>
    </font>
    <font>
      <sz val="12"/>
      <color rgb="FFFFFFFF"/>
      <name val="Times New Roman"/>
      <family val="1"/>
    </font>
    <font>
      <sz val="11"/>
      <color rgb="FFFF0000"/>
      <name val="Times New Roman"/>
      <family val="1"/>
    </font>
    <font>
      <i/>
      <sz val="11"/>
      <color rgb="FFFF0000"/>
      <name val="Times New Roman"/>
      <family val="1"/>
    </font>
    <font>
      <i/>
      <sz val="11"/>
      <color rgb="FFFF0000"/>
      <name val="Calibri"/>
      <family val="2"/>
    </font>
    <font>
      <b/>
      <sz val="11"/>
      <color rgb="FFFF0000"/>
      <name val="Calibri"/>
      <family val="2"/>
    </font>
    <font>
      <b/>
      <sz val="16"/>
      <color theme="1"/>
      <name val="Calibri"/>
      <family val="2"/>
    </font>
    <font>
      <sz val="14"/>
      <color rgb="FFFF0000"/>
      <name val="Calibri"/>
      <family val="2"/>
    </font>
    <font>
      <sz val="13"/>
      <color rgb="FFFF0000"/>
      <name val="Calibri"/>
      <family val="2"/>
    </font>
    <font>
      <b/>
      <sz val="11"/>
      <color rgb="FFFFFFFF"/>
      <name val="Times New Roman"/>
      <family val="1"/>
    </font>
    <font>
      <b/>
      <sz val="14"/>
      <color theme="0"/>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style="thin"/>
      <right style="medium"/>
      <top style="medium"/>
      <bottom style="medium"/>
    </border>
    <border>
      <left style="medium"/>
      <right/>
      <top style="medium"/>
      <bottom style="medium"/>
    </border>
    <border>
      <left style="thin"/>
      <right style="thin"/>
      <top style="thin"/>
      <bottom style="thin"/>
    </border>
    <border>
      <left style="medium"/>
      <right style="medium"/>
      <top/>
      <bottom style="thin"/>
    </border>
    <border>
      <left style="thin"/>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border>
    <border>
      <left style="medium"/>
      <right style="thin"/>
      <top style="medium"/>
      <bottom style="medium"/>
    </border>
    <border>
      <left style="medium"/>
      <right style="thin"/>
      <top>
        <color indexed="63"/>
      </top>
      <bottom style="medium"/>
    </border>
    <border>
      <left style="thin"/>
      <right/>
      <top>
        <color indexed="63"/>
      </top>
      <bottom style="thin"/>
    </border>
    <border>
      <left style="thin"/>
      <right style="medium"/>
      <top>
        <color indexed="63"/>
      </top>
      <bottom style="thin"/>
    </border>
    <border>
      <left style="thin"/>
      <right/>
      <top style="thin"/>
      <bottom style="thin"/>
    </border>
    <border>
      <left style="thin"/>
      <right style="medium"/>
      <top style="thin"/>
      <bottom style="thin"/>
    </border>
    <border>
      <left style="thin"/>
      <right/>
      <top style="thin"/>
      <bottom style="medium"/>
    </border>
    <border>
      <left style="thin"/>
      <right/>
      <top>
        <color indexed="63"/>
      </top>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39">
    <xf numFmtId="0" fontId="0" fillId="0" borderId="0" xfId="0" applyFont="1" applyAlignment="1">
      <alignment/>
    </xf>
    <xf numFmtId="0" fontId="81" fillId="0" borderId="0" xfId="0" applyFont="1" applyFill="1" applyAlignment="1" applyProtection="1">
      <alignment/>
      <protection/>
    </xf>
    <xf numFmtId="0" fontId="8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2" xfId="0" applyNumberFormat="1" applyFont="1" applyFill="1" applyBorder="1" applyAlignment="1" applyProtection="1">
      <alignment horizontal="left"/>
      <protection locked="0"/>
    </xf>
    <xf numFmtId="0" fontId="81" fillId="0" borderId="0" xfId="0" applyFont="1" applyAlignment="1">
      <alignment horizontal="left" vertical="center"/>
    </xf>
    <xf numFmtId="0" fontId="81" fillId="0" borderId="0" xfId="0" applyFont="1" applyAlignment="1">
      <alignment/>
    </xf>
    <xf numFmtId="0" fontId="8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81" fillId="0" borderId="0" xfId="0" applyFont="1" applyAlignment="1">
      <alignment wrapText="1"/>
    </xf>
    <xf numFmtId="0" fontId="81"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5" fillId="33" borderId="13" xfId="0" applyFont="1" applyFill="1" applyBorder="1" applyAlignment="1" applyProtection="1">
      <alignment horizontal="center" vertical="top" wrapText="1"/>
      <protection/>
    </xf>
    <xf numFmtId="0" fontId="14" fillId="33" borderId="10" xfId="0" applyFont="1" applyFill="1" applyBorder="1" applyAlignment="1" applyProtection="1">
      <alignment vertical="top" wrapText="1"/>
      <protection/>
    </xf>
    <xf numFmtId="0" fontId="0" fillId="0" borderId="0" xfId="0" applyAlignment="1">
      <alignment horizontal="center" vertical="center"/>
    </xf>
    <xf numFmtId="0" fontId="82" fillId="10" borderId="14"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82" fillId="10" borderId="13" xfId="0" applyFont="1" applyFill="1" applyBorder="1" applyAlignment="1">
      <alignment horizontal="center" vertical="center" wrapText="1"/>
    </xf>
    <xf numFmtId="0" fontId="73" fillId="33" borderId="0" xfId="53" applyFill="1" applyBorder="1" applyAlignment="1" applyProtection="1">
      <alignment horizontal="center" vertical="top" wrapText="1"/>
      <protection/>
    </xf>
    <xf numFmtId="0" fontId="83"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4" fillId="10" borderId="25" xfId="0" applyFont="1" applyFill="1" applyBorder="1" applyAlignment="1" applyProtection="1">
      <alignment vertical="top" wrapText="1"/>
      <protection/>
    </xf>
    <xf numFmtId="0" fontId="81" fillId="10" borderId="18" xfId="0" applyFont="1" applyFill="1" applyBorder="1" applyAlignment="1">
      <alignment horizontal="left" vertical="center"/>
    </xf>
    <xf numFmtId="0" fontId="81" fillId="10" borderId="19" xfId="0" applyFont="1" applyFill="1" applyBorder="1" applyAlignment="1">
      <alignment horizontal="left" vertical="center"/>
    </xf>
    <xf numFmtId="0" fontId="81" fillId="10" borderId="19" xfId="0" applyFont="1" applyFill="1" applyBorder="1" applyAlignment="1">
      <alignment/>
    </xf>
    <xf numFmtId="0" fontId="81" fillId="10" borderId="20" xfId="0" applyFont="1" applyFill="1" applyBorder="1" applyAlignment="1">
      <alignment/>
    </xf>
    <xf numFmtId="0" fontId="81" fillId="10" borderId="21" xfId="0" applyFont="1" applyFill="1" applyBorder="1" applyAlignment="1">
      <alignment horizontal="left" vertical="center"/>
    </xf>
    <xf numFmtId="0" fontId="3" fillId="10" borderId="24" xfId="0" applyFont="1" applyFill="1" applyBorder="1" applyAlignment="1" applyProtection="1">
      <alignment vertical="top" wrapText="1"/>
      <protection/>
    </xf>
    <xf numFmtId="0" fontId="81" fillId="10" borderId="19" xfId="0" applyFont="1" applyFill="1" applyBorder="1" applyAlignment="1" applyProtection="1">
      <alignment/>
      <protection/>
    </xf>
    <xf numFmtId="0" fontId="81" fillId="10" borderId="20" xfId="0" applyFont="1" applyFill="1" applyBorder="1" applyAlignment="1" applyProtection="1">
      <alignment/>
      <protection/>
    </xf>
    <xf numFmtId="0" fontId="81" fillId="10" borderId="0" xfId="0" applyFont="1" applyFill="1" applyBorder="1" applyAlignment="1" applyProtection="1">
      <alignment/>
      <protection/>
    </xf>
    <xf numFmtId="0" fontId="81"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84" fillId="0" borderId="13"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85" fillId="10" borderId="18" xfId="0" applyFont="1" applyFill="1" applyBorder="1" applyAlignment="1">
      <alignment vertical="center"/>
    </xf>
    <xf numFmtId="0" fontId="85" fillId="10" borderId="21" xfId="0" applyFont="1" applyFill="1" applyBorder="1" applyAlignment="1">
      <alignment vertical="center"/>
    </xf>
    <xf numFmtId="0" fontId="85" fillId="10" borderId="0" xfId="0" applyFont="1" applyFill="1" applyBorder="1" applyAlignment="1">
      <alignment vertical="center"/>
    </xf>
    <xf numFmtId="0" fontId="0" fillId="0" borderId="0" xfId="0" applyBorder="1" applyAlignment="1">
      <alignment/>
    </xf>
    <xf numFmtId="0" fontId="83" fillId="34" borderId="15"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83" fillId="34" borderId="15" xfId="0" applyFont="1" applyFill="1" applyBorder="1" applyAlignment="1">
      <alignment horizontal="center" vertical="center" wrapText="1"/>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81" fillId="10" borderId="18" xfId="0" applyFont="1" applyFill="1" applyBorder="1" applyAlignment="1">
      <alignment/>
    </xf>
    <xf numFmtId="0" fontId="81" fillId="10" borderId="21" xfId="0" applyFont="1" applyFill="1" applyBorder="1" applyAlignment="1">
      <alignment/>
    </xf>
    <xf numFmtId="0" fontId="81" fillId="10" borderId="22" xfId="0" applyFont="1" applyFill="1" applyBorder="1" applyAlignment="1">
      <alignment/>
    </xf>
    <xf numFmtId="0" fontId="86" fillId="10" borderId="0" xfId="0" applyFont="1" applyFill="1" applyBorder="1" applyAlignment="1">
      <alignment/>
    </xf>
    <xf numFmtId="0" fontId="87" fillId="10" borderId="0" xfId="0" applyFont="1" applyFill="1" applyBorder="1" applyAlignment="1">
      <alignment/>
    </xf>
    <xf numFmtId="0" fontId="86" fillId="0" borderId="26" xfId="0" applyFont="1" applyFill="1" applyBorder="1" applyAlignment="1">
      <alignment vertical="top" wrapText="1"/>
    </xf>
    <xf numFmtId="0" fontId="86" fillId="0" borderId="27" xfId="0" applyFont="1" applyFill="1" applyBorder="1" applyAlignment="1">
      <alignment vertical="top" wrapText="1"/>
    </xf>
    <xf numFmtId="0" fontId="86" fillId="0" borderId="13" xfId="0" applyFont="1" applyFill="1" applyBorder="1" applyAlignment="1">
      <alignment vertical="top" wrapText="1"/>
    </xf>
    <xf numFmtId="0" fontId="81" fillId="0" borderId="13" xfId="0" applyFont="1" applyFill="1" applyBorder="1" applyAlignment="1">
      <alignment vertical="top" wrapText="1"/>
    </xf>
    <xf numFmtId="0" fontId="81" fillId="10" borderId="24" xfId="0" applyFont="1" applyFill="1" applyBorder="1" applyAlignment="1">
      <alignment/>
    </xf>
    <xf numFmtId="0" fontId="88" fillId="0" borderId="13" xfId="0" applyFont="1" applyFill="1" applyBorder="1" applyAlignment="1">
      <alignment horizontal="center" vertical="top" wrapText="1"/>
    </xf>
    <xf numFmtId="0" fontId="88"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81" fillId="0" borderId="0" xfId="0" applyFont="1" applyFill="1" applyAlignment="1" applyProtection="1">
      <alignment horizontal="right"/>
      <protection/>
    </xf>
    <xf numFmtId="0" fontId="81" fillId="10" borderId="18" xfId="0" applyFont="1" applyFill="1" applyBorder="1" applyAlignment="1" applyProtection="1">
      <alignment horizontal="right"/>
      <protection/>
    </xf>
    <xf numFmtId="0" fontId="81" fillId="10" borderId="19" xfId="0" applyFont="1" applyFill="1" applyBorder="1" applyAlignment="1" applyProtection="1">
      <alignment horizontal="right"/>
      <protection/>
    </xf>
    <xf numFmtId="0" fontId="81" fillId="10" borderId="21" xfId="0" applyFont="1" applyFill="1" applyBorder="1" applyAlignment="1" applyProtection="1">
      <alignment horizontal="right"/>
      <protection/>
    </xf>
    <xf numFmtId="0" fontId="81"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1" fillId="10" borderId="23" xfId="0" applyFont="1" applyFill="1" applyBorder="1" applyAlignment="1">
      <alignment/>
    </xf>
    <xf numFmtId="0" fontId="81" fillId="10" borderId="25" xfId="0" applyFont="1" applyFill="1" applyBorder="1" applyAlignment="1">
      <alignment/>
    </xf>
    <xf numFmtId="0" fontId="90" fillId="34" borderId="15" xfId="0" applyFont="1" applyFill="1" applyBorder="1" applyAlignment="1">
      <alignment horizontal="center" vertical="center" wrapText="1"/>
    </xf>
    <xf numFmtId="0" fontId="90" fillId="34" borderId="13" xfId="0" applyFont="1" applyFill="1" applyBorder="1" applyAlignment="1">
      <alignment horizontal="center" vertical="center" wrapText="1"/>
    </xf>
    <xf numFmtId="0" fontId="89" fillId="10" borderId="0" xfId="0" applyFont="1" applyFill="1" applyAlignment="1">
      <alignment horizontal="left"/>
    </xf>
    <xf numFmtId="0" fontId="91" fillId="10" borderId="0" xfId="0" applyFont="1" applyFill="1" applyAlignment="1">
      <alignment horizontal="left"/>
    </xf>
    <xf numFmtId="0" fontId="2" fillId="33" borderId="13" xfId="0"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 fontId="2" fillId="33" borderId="28" xfId="0" applyNumberFormat="1" applyFont="1" applyFill="1" applyBorder="1" applyAlignment="1" applyProtection="1">
      <alignment horizontal="left"/>
      <protection locked="0"/>
    </xf>
    <xf numFmtId="14" fontId="2" fillId="33" borderId="10" xfId="0" applyNumberFormat="1" applyFont="1" applyFill="1" applyBorder="1" applyAlignment="1" applyProtection="1">
      <alignment horizontal="left"/>
      <protection/>
    </xf>
    <xf numFmtId="0" fontId="2" fillId="33" borderId="13" xfId="0" applyFont="1" applyFill="1" applyBorder="1" applyAlignment="1" applyProtection="1">
      <alignment vertical="top" wrapText="1"/>
      <protection locked="0"/>
    </xf>
    <xf numFmtId="14" fontId="2" fillId="33" borderId="10" xfId="0" applyNumberFormat="1" applyFont="1" applyFill="1" applyBorder="1" applyAlignment="1" applyProtection="1">
      <alignment horizontal="left"/>
      <protection/>
    </xf>
    <xf numFmtId="0" fontId="73" fillId="33" borderId="10" xfId="53" applyFill="1" applyBorder="1" applyAlignment="1" applyProtection="1">
      <alignment wrapText="1"/>
      <protection locked="0"/>
    </xf>
    <xf numFmtId="0" fontId="2" fillId="33" borderId="11" xfId="0" applyFont="1" applyFill="1" applyBorder="1" applyAlignment="1" applyProtection="1">
      <alignment wrapText="1"/>
      <protection locked="0"/>
    </xf>
    <xf numFmtId="0" fontId="73" fillId="33" borderId="10" xfId="53" applyFill="1" applyBorder="1" applyAlignment="1" applyProtection="1">
      <alignment/>
      <protection locked="0"/>
    </xf>
    <xf numFmtId="0" fontId="14"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top" wrapText="1"/>
      <protection/>
    </xf>
    <xf numFmtId="0" fontId="24" fillId="0" borderId="17" xfId="0" applyFont="1" applyBorder="1" applyAlignment="1" applyProtection="1">
      <alignment vertical="top" wrapText="1"/>
      <protection/>
    </xf>
    <xf numFmtId="0" fontId="24" fillId="0" borderId="29" xfId="0" applyFont="1" applyBorder="1" applyAlignment="1" applyProtection="1">
      <alignment vertical="top" wrapText="1"/>
      <protection/>
    </xf>
    <xf numFmtId="0" fontId="92" fillId="0" borderId="30" xfId="0" applyFont="1" applyBorder="1" applyAlignment="1">
      <alignment vertical="center"/>
    </xf>
    <xf numFmtId="0" fontId="92" fillId="0" borderId="16" xfId="0" applyFont="1" applyBorder="1" applyAlignment="1">
      <alignment vertical="center"/>
    </xf>
    <xf numFmtId="0" fontId="92" fillId="0" borderId="15" xfId="0" applyFont="1" applyBorder="1" applyAlignment="1">
      <alignment vertical="center"/>
    </xf>
    <xf numFmtId="0" fontId="0" fillId="0" borderId="0" xfId="0" applyAlignment="1">
      <alignment horizontal="left" vertical="top" wrapText="1"/>
    </xf>
    <xf numFmtId="0" fontId="81" fillId="0" borderId="0" xfId="0" applyFont="1" applyAlignment="1">
      <alignment horizontal="left" vertical="top" wrapText="1"/>
    </xf>
    <xf numFmtId="0" fontId="14" fillId="33" borderId="13" xfId="0" applyFont="1" applyFill="1" applyBorder="1" applyAlignment="1">
      <alignment horizontal="left" vertical="top" wrapText="1"/>
    </xf>
    <xf numFmtId="0" fontId="2" fillId="0" borderId="17" xfId="0" applyFont="1" applyBorder="1" applyAlignment="1" applyProtection="1">
      <alignment horizontal="left" vertical="top" wrapText="1"/>
      <protection/>
    </xf>
    <xf numFmtId="0" fontId="93" fillId="34" borderId="15" xfId="0" applyFont="1" applyFill="1" applyBorder="1" applyAlignment="1">
      <alignment horizontal="center" vertical="center" wrapText="1"/>
    </xf>
    <xf numFmtId="0" fontId="15" fillId="0" borderId="13" xfId="0" applyFont="1" applyFill="1" applyBorder="1" applyAlignment="1" applyProtection="1">
      <alignment horizontal="center"/>
      <protection/>
    </xf>
    <xf numFmtId="17" fontId="14" fillId="33" borderId="10" xfId="0" applyNumberFormat="1" applyFont="1" applyFill="1" applyBorder="1" applyAlignment="1" applyProtection="1">
      <alignment horizontal="left"/>
      <protection/>
    </xf>
    <xf numFmtId="17" fontId="14" fillId="33" borderId="12" xfId="0" applyNumberFormat="1" applyFont="1" applyFill="1" applyBorder="1" applyAlignment="1" applyProtection="1">
      <alignment horizontal="left"/>
      <protection/>
    </xf>
    <xf numFmtId="1" fontId="14" fillId="33" borderId="13" xfId="0" applyNumberFormat="1" applyFont="1" applyFill="1" applyBorder="1" applyAlignment="1" applyProtection="1">
      <alignment horizontal="left" vertical="center" wrapText="1"/>
      <protection locked="0"/>
    </xf>
    <xf numFmtId="1" fontId="14" fillId="0" borderId="10" xfId="0" applyNumberFormat="1" applyFont="1" applyFill="1" applyBorder="1" applyAlignment="1" applyProtection="1">
      <alignment horizontal="left"/>
      <protection locked="0"/>
    </xf>
    <xf numFmtId="0" fontId="16" fillId="10" borderId="29" xfId="0" applyFont="1" applyFill="1" applyBorder="1" applyAlignment="1" applyProtection="1">
      <alignment vertical="top" wrapText="1"/>
      <protection/>
    </xf>
    <xf numFmtId="16" fontId="82" fillId="10" borderId="14" xfId="0" applyNumberFormat="1" applyFont="1" applyFill="1" applyBorder="1" applyAlignment="1">
      <alignment horizontal="center" vertical="center" wrapText="1"/>
    </xf>
    <xf numFmtId="0" fontId="81" fillId="0" borderId="29" xfId="0" applyFont="1" applyBorder="1" applyAlignment="1" applyProtection="1">
      <alignment vertical="top" wrapText="1"/>
      <protection/>
    </xf>
    <xf numFmtId="0" fontId="2" fillId="10" borderId="22" xfId="0" applyFont="1" applyFill="1" applyBorder="1" applyAlignment="1" applyProtection="1">
      <alignment horizontal="center" vertical="center"/>
      <protection/>
    </xf>
    <xf numFmtId="0" fontId="94" fillId="0" borderId="0" xfId="0" applyFont="1" applyFill="1" applyAlignment="1" applyProtection="1">
      <alignment horizontal="left" wrapText="1"/>
      <protection/>
    </xf>
    <xf numFmtId="0" fontId="95" fillId="0" borderId="0" xfId="0" applyFont="1" applyFill="1" applyAlignment="1" applyProtection="1">
      <alignment wrapText="1"/>
      <protection/>
    </xf>
    <xf numFmtId="0" fontId="80" fillId="0" borderId="0" xfId="0" applyFont="1" applyAlignment="1">
      <alignment/>
    </xf>
    <xf numFmtId="0" fontId="80" fillId="0" borderId="0" xfId="0" applyFont="1" applyAlignment="1">
      <alignment wrapText="1"/>
    </xf>
    <xf numFmtId="0" fontId="96" fillId="0" borderId="0" xfId="0" applyFont="1" applyAlignment="1">
      <alignment wrapText="1"/>
    </xf>
    <xf numFmtId="0" fontId="0" fillId="0" borderId="0" xfId="0" applyAlignment="1">
      <alignment horizontal="center" vertical="center" wrapText="1"/>
    </xf>
    <xf numFmtId="0" fontId="97" fillId="33" borderId="0" xfId="0" applyFont="1" applyFill="1" applyAlignment="1">
      <alignment horizontal="center" vertical="center" wrapText="1"/>
    </xf>
    <xf numFmtId="0" fontId="97" fillId="33" borderId="0" xfId="0" applyFont="1" applyFill="1" applyAlignment="1">
      <alignment horizontal="center" wrapText="1"/>
    </xf>
    <xf numFmtId="0" fontId="15" fillId="33" borderId="13" xfId="0" applyFont="1" applyFill="1" applyBorder="1" applyAlignment="1" applyProtection="1">
      <alignment/>
      <protection/>
    </xf>
    <xf numFmtId="0" fontId="14" fillId="35" borderId="13" xfId="0" applyFont="1" applyFill="1" applyBorder="1" applyAlignment="1" applyProtection="1">
      <alignment horizontal="left" vertical="center" wrapText="1"/>
      <protection/>
    </xf>
    <xf numFmtId="0" fontId="14" fillId="33" borderId="31" xfId="0" applyFont="1" applyFill="1" applyBorder="1" applyAlignment="1" applyProtection="1">
      <alignment horizontal="left" vertical="top" wrapText="1"/>
      <protection/>
    </xf>
    <xf numFmtId="0" fontId="14" fillId="10" borderId="22"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4" fillId="0" borderId="32"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2" fillId="33" borderId="31" xfId="0" applyFont="1" applyFill="1" applyBorder="1" applyAlignment="1" applyProtection="1">
      <alignment horizontal="left" vertical="top" wrapText="1"/>
      <protection/>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vertical="center" wrapText="1"/>
      <protection/>
    </xf>
    <xf numFmtId="0" fontId="89" fillId="10" borderId="31" xfId="0" applyFont="1" applyFill="1" applyBorder="1" applyAlignment="1">
      <alignment horizontal="center" vertical="center" wrapText="1"/>
    </xf>
    <xf numFmtId="0" fontId="3" fillId="10" borderId="31" xfId="0" applyFont="1" applyFill="1" applyBorder="1" applyAlignment="1" applyProtection="1">
      <alignment vertical="top" wrapText="1"/>
      <protection/>
    </xf>
    <xf numFmtId="0" fontId="86" fillId="0" borderId="23" xfId="0" applyFont="1" applyFill="1" applyBorder="1" applyAlignment="1">
      <alignment vertical="top" wrapText="1"/>
    </xf>
    <xf numFmtId="0" fontId="88" fillId="0" borderId="20" xfId="0" applyFont="1" applyFill="1" applyBorder="1" applyAlignment="1">
      <alignment horizontal="center" vertical="top" wrapText="1"/>
    </xf>
    <xf numFmtId="0" fontId="14" fillId="0" borderId="13" xfId="0" applyFont="1" applyFill="1" applyBorder="1" applyAlignment="1">
      <alignment vertical="top" wrapText="1"/>
    </xf>
    <xf numFmtId="0" fontId="82" fillId="33" borderId="0" xfId="0" applyFont="1" applyFill="1" applyBorder="1" applyAlignment="1">
      <alignment vertical="top" wrapText="1"/>
    </xf>
    <xf numFmtId="0" fontId="25" fillId="0" borderId="13" xfId="0" applyFont="1" applyBorder="1" applyAlignment="1" applyProtection="1">
      <alignment vertical="top" wrapText="1"/>
      <protection/>
    </xf>
    <xf numFmtId="0" fontId="2" fillId="0" borderId="29" xfId="0" applyFont="1" applyBorder="1" applyAlignment="1" applyProtection="1">
      <alignment horizontal="left" vertical="top" wrapText="1"/>
      <protection/>
    </xf>
    <xf numFmtId="16" fontId="82" fillId="10" borderId="13" xfId="0" applyNumberFormat="1" applyFont="1" applyFill="1" applyBorder="1" applyAlignment="1">
      <alignment horizontal="center" vertical="center" wrapText="1"/>
    </xf>
    <xf numFmtId="0" fontId="89" fillId="10" borderId="31" xfId="0" applyFont="1" applyFill="1" applyBorder="1" applyAlignment="1">
      <alignment horizontal="left" vertical="center" wrapText="1"/>
    </xf>
    <xf numFmtId="0" fontId="2" fillId="33" borderId="31" xfId="0" applyFont="1" applyFill="1" applyBorder="1" applyAlignment="1" applyProtection="1">
      <alignment horizontal="center" vertical="center" wrapText="1"/>
      <protection/>
    </xf>
    <xf numFmtId="0" fontId="2" fillId="10" borderId="0" xfId="0" applyFont="1" applyFill="1" applyBorder="1" applyAlignment="1" applyProtection="1">
      <alignment vertical="center"/>
      <protection/>
    </xf>
    <xf numFmtId="0" fontId="14" fillId="33" borderId="31" xfId="0" applyFont="1" applyFill="1" applyBorder="1" applyAlignment="1" applyProtection="1">
      <alignment vertical="top" wrapText="1"/>
      <protection/>
    </xf>
    <xf numFmtId="0" fontId="14" fillId="33" borderId="31" xfId="0" applyFont="1" applyFill="1" applyBorder="1" applyAlignment="1" applyProtection="1">
      <alignment vertical="top" wrapText="1"/>
      <protection/>
    </xf>
    <xf numFmtId="0" fontId="89" fillId="33" borderId="31" xfId="0" applyFont="1" applyFill="1" applyBorder="1" applyAlignment="1">
      <alignment horizontal="left" vertical="center" wrapText="1"/>
    </xf>
    <xf numFmtId="0" fontId="14" fillId="33" borderId="33" xfId="0"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0" fontId="14" fillId="33" borderId="22" xfId="0" applyFont="1" applyFill="1" applyBorder="1" applyAlignment="1">
      <alignment vertical="top" wrapText="1"/>
    </xf>
    <xf numFmtId="0" fontId="81" fillId="33" borderId="13" xfId="0" applyFont="1" applyFill="1" applyBorder="1" applyAlignment="1">
      <alignment horizontal="left" vertical="top" wrapText="1"/>
    </xf>
    <xf numFmtId="0" fontId="3" fillId="35" borderId="13" xfId="0" applyFont="1" applyFill="1" applyBorder="1" applyAlignment="1" applyProtection="1">
      <alignment horizontal="center" vertical="center"/>
      <protection/>
    </xf>
    <xf numFmtId="0" fontId="0" fillId="0" borderId="0" xfId="0" applyAlignment="1">
      <alignment vertical="top"/>
    </xf>
    <xf numFmtId="0" fontId="0" fillId="0" borderId="0" xfId="0" applyFill="1" applyBorder="1" applyAlignment="1">
      <alignment vertical="top"/>
    </xf>
    <xf numFmtId="0" fontId="11" fillId="10" borderId="22" xfId="0" applyFont="1" applyFill="1" applyBorder="1" applyAlignment="1" applyProtection="1">
      <alignment horizontal="left" vertical="top" wrapText="1"/>
      <protection/>
    </xf>
    <xf numFmtId="0" fontId="15" fillId="10" borderId="22" xfId="0" applyFont="1" applyFill="1" applyBorder="1" applyAlignment="1" applyProtection="1">
      <alignment horizontal="center" vertical="top" wrapText="1"/>
      <protection/>
    </xf>
    <xf numFmtId="0" fontId="11" fillId="10" borderId="21" xfId="0" applyFont="1" applyFill="1" applyBorder="1" applyAlignment="1" applyProtection="1">
      <alignment horizontal="left" vertical="top" wrapText="1"/>
      <protection/>
    </xf>
    <xf numFmtId="0" fontId="3" fillId="33" borderId="31" xfId="0" applyFont="1" applyFill="1" applyBorder="1" applyAlignment="1" applyProtection="1">
      <alignment horizontal="center" vertical="center" wrapText="1"/>
      <protection/>
    </xf>
    <xf numFmtId="0" fontId="2" fillId="10" borderId="22"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2" fillId="10" borderId="23"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4" fontId="0" fillId="0" borderId="0" xfId="0" applyNumberFormat="1" applyFill="1" applyBorder="1" applyAlignment="1">
      <alignment vertical="top"/>
    </xf>
    <xf numFmtId="0" fontId="94" fillId="10" borderId="0" xfId="0" applyFont="1" applyFill="1" applyBorder="1" applyAlignment="1" applyProtection="1">
      <alignment/>
      <protection/>
    </xf>
    <xf numFmtId="0" fontId="80" fillId="0" borderId="0" xfId="0" applyFont="1" applyAlignment="1">
      <alignment horizontal="left" vertical="top" wrapText="1"/>
    </xf>
    <xf numFmtId="4" fontId="0" fillId="0" borderId="0" xfId="0" applyNumberFormat="1" applyAlignment="1">
      <alignment/>
    </xf>
    <xf numFmtId="180" fontId="14" fillId="10" borderId="22"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10" borderId="34" xfId="0" applyFont="1" applyFill="1" applyBorder="1" applyAlignment="1" applyProtection="1">
      <alignment vertical="top" wrapText="1"/>
      <protection/>
    </xf>
    <xf numFmtId="0" fontId="0" fillId="10" borderId="34" xfId="0" applyFill="1" applyBorder="1" applyAlignment="1">
      <alignment/>
    </xf>
    <xf numFmtId="3" fontId="0" fillId="0" borderId="0" xfId="0" applyNumberFormat="1" applyAlignment="1">
      <alignment/>
    </xf>
    <xf numFmtId="180" fontId="79" fillId="0" borderId="0" xfId="0" applyNumberFormat="1" applyFont="1" applyAlignment="1">
      <alignment/>
    </xf>
    <xf numFmtId="0" fontId="79" fillId="0" borderId="0" xfId="0" applyFont="1" applyAlignment="1">
      <alignment horizontal="right"/>
    </xf>
    <xf numFmtId="0" fontId="98" fillId="0" borderId="0" xfId="0" applyFont="1" applyAlignment="1">
      <alignment horizontal="right"/>
    </xf>
    <xf numFmtId="4" fontId="98" fillId="0" borderId="0" xfId="0" applyNumberFormat="1" applyFont="1" applyBorder="1" applyAlignment="1">
      <alignment/>
    </xf>
    <xf numFmtId="0" fontId="15" fillId="10" borderId="0" xfId="0" applyFont="1" applyFill="1" applyBorder="1" applyAlignment="1" applyProtection="1">
      <alignment horizontal="left" vertical="top"/>
      <protection/>
    </xf>
    <xf numFmtId="0" fontId="15" fillId="10" borderId="0" xfId="0" applyFont="1" applyFill="1" applyBorder="1" applyAlignment="1" applyProtection="1">
      <alignment horizontal="right" vertical="top"/>
      <protection/>
    </xf>
    <xf numFmtId="0" fontId="0" fillId="0" borderId="0" xfId="0" applyFont="1" applyFill="1" applyAlignment="1">
      <alignment vertical="top"/>
    </xf>
    <xf numFmtId="0" fontId="14" fillId="0" borderId="21" xfId="0" applyFont="1" applyFill="1" applyBorder="1" applyAlignment="1" applyProtection="1">
      <alignment vertical="top" wrapText="1"/>
      <protection/>
    </xf>
    <xf numFmtId="0" fontId="0" fillId="0" borderId="0" xfId="0" applyFill="1" applyAlignment="1">
      <alignment vertical="top"/>
    </xf>
    <xf numFmtId="3" fontId="0" fillId="0" borderId="0" xfId="0" applyNumberFormat="1" applyFill="1" applyAlignment="1">
      <alignment vertical="top"/>
    </xf>
    <xf numFmtId="2" fontId="0" fillId="0" borderId="0" xfId="0" applyNumberFormat="1" applyFill="1" applyAlignment="1">
      <alignment vertical="top"/>
    </xf>
    <xf numFmtId="0" fontId="14" fillId="10" borderId="35" xfId="0" applyFont="1" applyFill="1" applyBorder="1" applyAlignment="1" applyProtection="1">
      <alignment vertical="top" wrapText="1"/>
      <protection/>
    </xf>
    <xf numFmtId="180" fontId="15" fillId="10" borderId="0" xfId="0" applyNumberFormat="1" applyFont="1" applyFill="1" applyBorder="1" applyAlignment="1" applyProtection="1">
      <alignment horizontal="right" vertical="top"/>
      <protection/>
    </xf>
    <xf numFmtId="180" fontId="15" fillId="10" borderId="0" xfId="0" applyNumberFormat="1" applyFont="1" applyFill="1" applyBorder="1" applyAlignment="1" applyProtection="1">
      <alignment horizontal="left" vertical="top" wrapText="1"/>
      <protection/>
    </xf>
    <xf numFmtId="180" fontId="15" fillId="10" borderId="0" xfId="0" applyNumberFormat="1" applyFont="1" applyFill="1" applyBorder="1" applyAlignment="1" applyProtection="1">
      <alignment horizontal="right" vertical="top" wrapText="1"/>
      <protection/>
    </xf>
    <xf numFmtId="180" fontId="15" fillId="10" borderId="22" xfId="0" applyNumberFormat="1" applyFont="1" applyFill="1" applyBorder="1" applyAlignment="1" applyProtection="1">
      <alignment horizontal="left" vertical="top" wrapText="1"/>
      <protection/>
    </xf>
    <xf numFmtId="4" fontId="15" fillId="10" borderId="0" xfId="0" applyNumberFormat="1" applyFont="1" applyFill="1" applyBorder="1" applyAlignment="1" applyProtection="1">
      <alignment horizontal="left" vertical="top" wrapText="1"/>
      <protection/>
    </xf>
    <xf numFmtId="0" fontId="94" fillId="33" borderId="36" xfId="0" applyFont="1" applyFill="1" applyBorder="1" applyAlignment="1" applyProtection="1">
      <alignment vertical="top" wrapText="1"/>
      <protection/>
    </xf>
    <xf numFmtId="0" fontId="80" fillId="0" borderId="0" xfId="0" applyFont="1" applyAlignment="1">
      <alignment horizontal="center" vertical="top" wrapText="1"/>
    </xf>
    <xf numFmtId="0" fontId="0" fillId="0" borderId="0" xfId="0" applyAlignment="1">
      <alignment horizontal="center" vertical="top"/>
    </xf>
    <xf numFmtId="0" fontId="80" fillId="0" borderId="0" xfId="0" applyFont="1" applyAlignment="1">
      <alignment vertical="top" wrapText="1"/>
    </xf>
    <xf numFmtId="0" fontId="14" fillId="0" borderId="13" xfId="0" applyFont="1" applyFill="1" applyBorder="1" applyAlignment="1">
      <alignment horizontal="left" vertical="top" wrapText="1"/>
    </xf>
    <xf numFmtId="0" fontId="14" fillId="0" borderId="13" xfId="0" applyFont="1" applyFill="1" applyBorder="1" applyAlignment="1">
      <alignment wrapText="1"/>
    </xf>
    <xf numFmtId="49" fontId="14" fillId="0" borderId="13" xfId="0" applyNumberFormat="1" applyFont="1" applyFill="1" applyBorder="1" applyAlignment="1">
      <alignment vertical="top" wrapText="1"/>
    </xf>
    <xf numFmtId="49" fontId="14" fillId="0" borderId="13" xfId="0" applyNumberFormat="1" applyFont="1" applyFill="1" applyBorder="1" applyAlignment="1">
      <alignment horizontal="left" vertical="top" wrapText="1"/>
    </xf>
    <xf numFmtId="0" fontId="11" fillId="10" borderId="0" xfId="0" applyFont="1" applyFill="1" applyBorder="1" applyAlignment="1" applyProtection="1">
      <alignment horizontal="left" vertical="top" wrapText="1"/>
      <protection/>
    </xf>
    <xf numFmtId="49" fontId="14" fillId="10" borderId="22" xfId="0" applyNumberFormat="1" applyFont="1" applyFill="1" applyBorder="1" applyAlignment="1">
      <alignment horizontal="left" vertical="top" wrapText="1"/>
    </xf>
    <xf numFmtId="0" fontId="14" fillId="33" borderId="31" xfId="0" applyNumberFormat="1" applyFont="1" applyFill="1" applyBorder="1" applyAlignment="1" applyProtection="1">
      <alignment vertical="top" wrapText="1"/>
      <protection/>
    </xf>
    <xf numFmtId="0" fontId="14" fillId="33" borderId="31" xfId="0" applyNumberFormat="1" applyFont="1" applyFill="1" applyBorder="1" applyAlignment="1" applyProtection="1">
      <alignment vertical="top" wrapText="1"/>
      <protection/>
    </xf>
    <xf numFmtId="0" fontId="14" fillId="33" borderId="37" xfId="0" applyFont="1" applyFill="1" applyBorder="1" applyAlignment="1" applyProtection="1">
      <alignment vertical="top" wrapText="1"/>
      <protection/>
    </xf>
    <xf numFmtId="0" fontId="15" fillId="33" borderId="38" xfId="0" applyFont="1" applyFill="1" applyBorder="1" applyAlignment="1" applyProtection="1">
      <alignment horizontal="right" vertical="center" wrapText="1"/>
      <protection/>
    </xf>
    <xf numFmtId="0" fontId="15" fillId="33" borderId="39" xfId="0" applyFont="1" applyFill="1" applyBorder="1" applyAlignment="1" applyProtection="1">
      <alignment horizontal="right" vertical="center" wrapText="1"/>
      <protection/>
    </xf>
    <xf numFmtId="0" fontId="14" fillId="33" borderId="33" xfId="0" applyFont="1" applyFill="1" applyBorder="1" applyAlignment="1" applyProtection="1">
      <alignment vertical="top" wrapText="1"/>
      <protection/>
    </xf>
    <xf numFmtId="0" fontId="3" fillId="33" borderId="38" xfId="0" applyFont="1" applyFill="1" applyBorder="1" applyAlignment="1" applyProtection="1">
      <alignment horizontal="center" vertical="center" wrapText="1"/>
      <protection/>
    </xf>
    <xf numFmtId="188" fontId="26" fillId="33" borderId="31" xfId="42" applyNumberFormat="1" applyFont="1" applyFill="1" applyBorder="1" applyAlignment="1">
      <alignment horizontal="center" vertical="center" wrapText="1"/>
    </xf>
    <xf numFmtId="188" fontId="26" fillId="33" borderId="31" xfId="0" applyNumberFormat="1" applyFont="1" applyFill="1" applyBorder="1" applyAlignment="1">
      <alignment horizontal="center" vertical="center" wrapText="1"/>
    </xf>
    <xf numFmtId="188" fontId="14" fillId="10" borderId="0" xfId="0" applyNumberFormat="1" applyFont="1" applyFill="1" applyBorder="1" applyAlignment="1" applyProtection="1">
      <alignment vertical="top" wrapText="1"/>
      <protection/>
    </xf>
    <xf numFmtId="188" fontId="26" fillId="33" borderId="25" xfId="42" applyNumberFormat="1" applyFont="1" applyFill="1" applyBorder="1" applyAlignment="1">
      <alignment horizontal="center" vertical="center"/>
    </xf>
    <xf numFmtId="0" fontId="15" fillId="33" borderId="29" xfId="0"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protection/>
    </xf>
    <xf numFmtId="179" fontId="14" fillId="33" borderId="40" xfId="0" applyNumberFormat="1" applyFont="1" applyFill="1" applyBorder="1" applyAlignment="1" applyProtection="1">
      <alignment horizontal="center" vertical="center" wrapText="1"/>
      <protection/>
    </xf>
    <xf numFmtId="182" fontId="14" fillId="33" borderId="41" xfId="0" applyNumberFormat="1" applyFont="1" applyFill="1" applyBorder="1" applyAlignment="1" applyProtection="1">
      <alignment vertical="top" wrapText="1"/>
      <protection/>
    </xf>
    <xf numFmtId="179" fontId="14" fillId="33" borderId="42" xfId="0" applyNumberFormat="1" applyFont="1" applyFill="1" applyBorder="1" applyAlignment="1" applyProtection="1">
      <alignment horizontal="center" vertical="center" wrapText="1"/>
      <protection/>
    </xf>
    <xf numFmtId="182" fontId="14" fillId="33" borderId="43" xfId="0" applyNumberFormat="1" applyFont="1" applyFill="1" applyBorder="1" applyAlignment="1" applyProtection="1">
      <alignment vertical="top" wrapText="1"/>
      <protection/>
    </xf>
    <xf numFmtId="0" fontId="14" fillId="33" borderId="44" xfId="0" applyFont="1" applyFill="1" applyBorder="1" applyAlignment="1" applyProtection="1">
      <alignment horizontal="center" vertical="center" wrapText="1"/>
      <protection/>
    </xf>
    <xf numFmtId="0" fontId="14" fillId="33" borderId="17" xfId="0" applyFont="1" applyFill="1" applyBorder="1" applyAlignment="1" applyProtection="1">
      <alignment vertical="top" wrapText="1"/>
      <protection/>
    </xf>
    <xf numFmtId="0" fontId="14" fillId="33" borderId="26" xfId="0" applyFont="1" applyFill="1" applyBorder="1" applyAlignment="1" applyProtection="1">
      <alignment vertical="top" wrapText="1"/>
      <protection/>
    </xf>
    <xf numFmtId="188" fontId="15" fillId="33" borderId="29" xfId="0" applyNumberFormat="1" applyFont="1" applyFill="1" applyBorder="1" applyAlignment="1" applyProtection="1">
      <alignment horizontal="center" vertical="center" wrapText="1"/>
      <protection/>
    </xf>
    <xf numFmtId="180" fontId="15" fillId="33" borderId="45" xfId="0" applyNumberFormat="1" applyFont="1" applyFill="1" applyBorder="1" applyAlignment="1" applyProtection="1">
      <alignment horizontal="center" vertical="center" wrapText="1"/>
      <protection/>
    </xf>
    <xf numFmtId="0" fontId="15" fillId="33" borderId="31"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4" fillId="10" borderId="22" xfId="0" applyFont="1" applyFill="1" applyBorder="1" applyAlignment="1" applyProtection="1">
      <alignment horizontal="center" vertical="center" wrapText="1"/>
      <protection/>
    </xf>
    <xf numFmtId="0" fontId="14" fillId="0" borderId="31" xfId="0" applyFont="1" applyFill="1" applyBorder="1" applyAlignment="1" applyProtection="1">
      <alignment horizontal="left" vertical="top" wrapText="1"/>
      <protection/>
    </xf>
    <xf numFmtId="4" fontId="14" fillId="0" borderId="31" xfId="0" applyNumberFormat="1" applyFont="1" applyFill="1" applyBorder="1" applyAlignment="1" applyProtection="1">
      <alignment horizontal="left" vertical="top" wrapText="1"/>
      <protection/>
    </xf>
    <xf numFmtId="14" fontId="14" fillId="0" borderId="31" xfId="0" applyNumberFormat="1" applyFont="1" applyFill="1" applyBorder="1" applyAlignment="1" applyProtection="1">
      <alignment horizontal="left" vertical="top" wrapText="1"/>
      <protection/>
    </xf>
    <xf numFmtId="180" fontId="14" fillId="0" borderId="31" xfId="0" applyNumberFormat="1" applyFont="1" applyFill="1" applyBorder="1" applyAlignment="1" applyProtection="1">
      <alignment horizontal="left" vertical="top" wrapText="1"/>
      <protection/>
    </xf>
    <xf numFmtId="0" fontId="14" fillId="0" borderId="0" xfId="0" applyFont="1" applyFill="1" applyBorder="1" applyAlignment="1" applyProtection="1">
      <alignment vertical="top" wrapText="1"/>
      <protection/>
    </xf>
    <xf numFmtId="0" fontId="14" fillId="0" borderId="31" xfId="0" applyFont="1" applyFill="1" applyBorder="1" applyAlignment="1">
      <alignment vertical="top" wrapText="1"/>
    </xf>
    <xf numFmtId="0" fontId="14" fillId="0" borderId="31" xfId="0" applyFont="1" applyFill="1" applyBorder="1" applyAlignment="1">
      <alignment vertical="top"/>
    </xf>
    <xf numFmtId="49" fontId="14" fillId="0" borderId="31" xfId="0" applyNumberFormat="1" applyFont="1" applyFill="1" applyBorder="1" applyAlignment="1">
      <alignment vertical="top" wrapText="1"/>
    </xf>
    <xf numFmtId="187" fontId="14" fillId="0" borderId="31" xfId="0" applyNumberFormat="1" applyFont="1" applyFill="1" applyBorder="1" applyAlignment="1" applyProtection="1">
      <alignment horizontal="left" vertical="top" wrapText="1"/>
      <protection/>
    </xf>
    <xf numFmtId="0" fontId="14" fillId="0" borderId="0" xfId="0" applyFont="1" applyFill="1" applyBorder="1" applyAlignment="1">
      <alignment horizontal="center" vertical="top"/>
    </xf>
    <xf numFmtId="49" fontId="14" fillId="0" borderId="0" xfId="0" applyNumberFormat="1" applyFont="1" applyFill="1" applyBorder="1" applyAlignment="1">
      <alignment horizontal="left" vertical="top" wrapText="1"/>
    </xf>
    <xf numFmtId="2" fontId="14" fillId="0" borderId="31" xfId="0" applyNumberFormat="1" applyFont="1" applyFill="1" applyBorder="1" applyAlignment="1" applyProtection="1">
      <alignment horizontal="left" vertical="top" wrapText="1"/>
      <protection/>
    </xf>
    <xf numFmtId="49" fontId="14" fillId="0" borderId="37" xfId="0" applyNumberFormat="1" applyFont="1" applyFill="1" applyBorder="1" applyAlignment="1">
      <alignment vertical="top" wrapText="1"/>
    </xf>
    <xf numFmtId="0" fontId="14" fillId="0" borderId="37" xfId="0" applyFont="1" applyFill="1" applyBorder="1" applyAlignment="1">
      <alignment vertical="top"/>
    </xf>
    <xf numFmtId="4" fontId="14" fillId="0" borderId="37" xfId="0" applyNumberFormat="1" applyFont="1" applyFill="1" applyBorder="1" applyAlignment="1" applyProtection="1">
      <alignment horizontal="left" vertical="top" wrapText="1"/>
      <protection/>
    </xf>
    <xf numFmtId="187" fontId="14" fillId="0" borderId="37" xfId="0" applyNumberFormat="1" applyFont="1" applyFill="1" applyBorder="1" applyAlignment="1" applyProtection="1">
      <alignment horizontal="left" vertical="top" wrapText="1"/>
      <protection/>
    </xf>
    <xf numFmtId="14" fontId="14" fillId="0" borderId="37" xfId="0" applyNumberFormat="1" applyFont="1" applyFill="1" applyBorder="1" applyAlignment="1" applyProtection="1">
      <alignment horizontal="left" vertical="top" wrapText="1"/>
      <protection/>
    </xf>
    <xf numFmtId="180" fontId="14" fillId="0" borderId="37" xfId="0" applyNumberFormat="1" applyFont="1" applyFill="1" applyBorder="1" applyAlignment="1" applyProtection="1">
      <alignment horizontal="left" vertical="top" wrapText="1"/>
      <protection/>
    </xf>
    <xf numFmtId="0" fontId="14" fillId="0" borderId="37" xfId="0" applyFont="1" applyFill="1" applyBorder="1" applyAlignment="1">
      <alignment vertical="top" wrapText="1"/>
    </xf>
    <xf numFmtId="49" fontId="14" fillId="0" borderId="31" xfId="0" applyNumberFormat="1" applyFont="1" applyFill="1" applyBorder="1" applyAlignment="1">
      <alignment horizontal="left" vertical="top" wrapText="1"/>
    </xf>
    <xf numFmtId="49" fontId="14" fillId="0" borderId="37" xfId="0" applyNumberFormat="1" applyFont="1" applyFill="1" applyBorder="1" applyAlignment="1" applyProtection="1">
      <alignment horizontal="left" vertical="top" wrapText="1"/>
      <protection/>
    </xf>
    <xf numFmtId="0" fontId="26" fillId="0" borderId="0" xfId="0" applyFont="1" applyAlignment="1">
      <alignment vertical="top"/>
    </xf>
    <xf numFmtId="0" fontId="26" fillId="0" borderId="0" xfId="0" applyFont="1" applyFill="1" applyBorder="1" applyAlignment="1">
      <alignment vertical="top"/>
    </xf>
    <xf numFmtId="0" fontId="15" fillId="33" borderId="31" xfId="0" applyFont="1" applyFill="1" applyBorder="1" applyAlignment="1" applyProtection="1">
      <alignment vertical="top" wrapText="1"/>
      <protection/>
    </xf>
    <xf numFmtId="0" fontId="15" fillId="33" borderId="31" xfId="0" applyFont="1" applyFill="1" applyBorder="1" applyAlignment="1" applyProtection="1">
      <alignment horizontal="center" vertical="top" wrapText="1"/>
      <protection/>
    </xf>
    <xf numFmtId="4" fontId="14" fillId="33" borderId="31" xfId="0" applyNumberFormat="1" applyFont="1" applyFill="1" applyBorder="1" applyAlignment="1" applyProtection="1">
      <alignment horizontal="center" vertical="top" wrapText="1"/>
      <protection/>
    </xf>
    <xf numFmtId="0" fontId="26" fillId="0" borderId="0" xfId="0" applyFont="1" applyFill="1" applyBorder="1" applyAlignment="1" applyProtection="1">
      <alignment vertical="top" wrapText="1"/>
      <protection/>
    </xf>
    <xf numFmtId="4" fontId="26" fillId="0" borderId="0" xfId="0" applyNumberFormat="1" applyFont="1" applyAlignment="1">
      <alignment/>
    </xf>
    <xf numFmtId="4" fontId="26" fillId="0" borderId="0" xfId="0" applyNumberFormat="1" applyFont="1" applyFill="1" applyBorder="1" applyAlignment="1">
      <alignment vertical="top"/>
    </xf>
    <xf numFmtId="0" fontId="26" fillId="0" borderId="0" xfId="0" applyFont="1" applyAlignment="1">
      <alignment/>
    </xf>
    <xf numFmtId="4" fontId="14" fillId="0" borderId="31" xfId="0" applyNumberFormat="1" applyFont="1" applyBorder="1" applyAlignment="1">
      <alignment horizontal="center" vertical="top"/>
    </xf>
    <xf numFmtId="0" fontId="26" fillId="0" borderId="0" xfId="0" applyFont="1" applyBorder="1" applyAlignment="1">
      <alignment/>
    </xf>
    <xf numFmtId="4" fontId="15" fillId="0" borderId="33" xfId="0" applyNumberFormat="1" applyFont="1" applyFill="1" applyBorder="1" applyAlignment="1" applyProtection="1">
      <alignment horizontal="center" vertical="top" wrapText="1"/>
      <protection/>
    </xf>
    <xf numFmtId="0" fontId="14" fillId="33" borderId="46" xfId="0" applyFont="1" applyFill="1" applyBorder="1" applyAlignment="1" applyProtection="1">
      <alignment horizontal="left" vertical="top" wrapText="1"/>
      <protection/>
    </xf>
    <xf numFmtId="4" fontId="15" fillId="33" borderId="31" xfId="0" applyNumberFormat="1" applyFont="1" applyFill="1" applyBorder="1" applyAlignment="1" applyProtection="1">
      <alignment horizontal="center" vertical="top" wrapText="1"/>
      <protection/>
    </xf>
    <xf numFmtId="0" fontId="14" fillId="33" borderId="31" xfId="0" applyFont="1" applyFill="1" applyBorder="1" applyAlignment="1" applyProtection="1">
      <alignment horizontal="left" vertical="top" wrapText="1"/>
      <protection/>
    </xf>
    <xf numFmtId="0" fontId="26" fillId="10" borderId="35" xfId="0" applyFont="1" applyFill="1" applyBorder="1" applyAlignment="1">
      <alignment/>
    </xf>
    <xf numFmtId="0" fontId="26" fillId="0" borderId="0" xfId="0" applyFont="1" applyAlignment="1">
      <alignment/>
    </xf>
    <xf numFmtId="0" fontId="14" fillId="33" borderId="47" xfId="0" applyFont="1" applyFill="1" applyBorder="1" applyAlignment="1" applyProtection="1">
      <alignment horizontal="center" vertical="top" wrapText="1"/>
      <protection/>
    </xf>
    <xf numFmtId="0" fontId="14" fillId="33" borderId="33"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0" fontId="29" fillId="33" borderId="13" xfId="0" applyFont="1" applyFill="1" applyBorder="1" applyAlignment="1">
      <alignment horizontal="left" vertical="top" wrapText="1"/>
    </xf>
    <xf numFmtId="0" fontId="99" fillId="0" borderId="0" xfId="0" applyFont="1" applyAlignment="1">
      <alignment vertical="top" wrapText="1"/>
    </xf>
    <xf numFmtId="0" fontId="99" fillId="0" borderId="0" xfId="0" applyFont="1" applyAlignment="1">
      <alignment horizontal="left" vertical="top" wrapText="1"/>
    </xf>
    <xf numFmtId="0" fontId="100" fillId="0" borderId="0" xfId="0" applyFont="1" applyAlignment="1">
      <alignment horizontal="left" vertical="top" wrapText="1"/>
    </xf>
    <xf numFmtId="0" fontId="94" fillId="0" borderId="0" xfId="0" applyFont="1" applyAlignment="1">
      <alignment horizontal="left" vertical="top" wrapText="1"/>
    </xf>
    <xf numFmtId="0" fontId="14" fillId="33" borderId="31" xfId="0" applyFont="1" applyFill="1" applyBorder="1" applyAlignment="1" applyProtection="1">
      <alignment horizontal="left" vertical="top" wrapText="1"/>
      <protection/>
    </xf>
    <xf numFmtId="0" fontId="14" fillId="33" borderId="13" xfId="0" applyFont="1" applyFill="1" applyBorder="1" applyAlignment="1" applyProtection="1">
      <alignment vertical="top" wrapText="1"/>
      <protection locked="0"/>
    </xf>
    <xf numFmtId="0" fontId="14" fillId="0" borderId="13" xfId="0" applyFont="1" applyFill="1" applyBorder="1" applyAlignment="1" quotePrefix="1">
      <alignment vertical="top" wrapText="1"/>
    </xf>
    <xf numFmtId="0" fontId="14" fillId="0" borderId="13" xfId="0" applyFont="1" applyFill="1" applyBorder="1" applyAlignment="1">
      <alignment horizontal="left" vertical="top"/>
    </xf>
    <xf numFmtId="0" fontId="14" fillId="33" borderId="32" xfId="0" applyFont="1" applyFill="1" applyBorder="1" applyAlignment="1" applyProtection="1">
      <alignment horizontal="left" vertical="top" wrapText="1"/>
      <protection/>
    </xf>
    <xf numFmtId="14" fontId="2" fillId="33" borderId="14" xfId="0" applyNumberFormat="1" applyFont="1" applyFill="1" applyBorder="1" applyAlignment="1" applyProtection="1">
      <alignment horizontal="left"/>
      <protection/>
    </xf>
    <xf numFmtId="14" fontId="2" fillId="33" borderId="32"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2" fillId="33" borderId="30"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4" fillId="33" borderId="30" xfId="0" applyFont="1" applyFill="1" applyBorder="1" applyAlignment="1" applyProtection="1">
      <alignment horizontal="left" vertical="top" wrapText="1"/>
      <protection/>
    </xf>
    <xf numFmtId="0" fontId="94" fillId="33" borderId="15"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3" fontId="2" fillId="33" borderId="30"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14" fillId="33" borderId="30" xfId="0" applyFont="1" applyFill="1" applyBorder="1" applyAlignment="1" applyProtection="1">
      <alignment horizontal="left" vertical="top" wrapText="1"/>
      <protection locked="0"/>
    </xf>
    <xf numFmtId="0" fontId="14" fillId="33" borderId="15" xfId="0" applyFont="1" applyFill="1" applyBorder="1" applyAlignment="1" applyProtection="1">
      <alignment horizontal="left" vertical="top" wrapText="1"/>
      <protection locked="0"/>
    </xf>
    <xf numFmtId="0" fontId="13" fillId="33" borderId="30"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center" wrapText="1"/>
      <protection/>
    </xf>
    <xf numFmtId="188" fontId="15" fillId="33" borderId="30" xfId="0" applyNumberFormat="1" applyFont="1" applyFill="1" applyBorder="1" applyAlignment="1" applyProtection="1">
      <alignment horizontal="center" vertical="top" wrapText="1"/>
      <protection locked="0"/>
    </xf>
    <xf numFmtId="188" fontId="15" fillId="33" borderId="15" xfId="0" applyNumberFormat="1" applyFont="1" applyFill="1" applyBorder="1" applyAlignment="1" applyProtection="1">
      <alignment horizontal="center" vertical="top" wrapText="1"/>
      <protection locked="0"/>
    </xf>
    <xf numFmtId="4" fontId="15" fillId="0" borderId="37" xfId="0" applyNumberFormat="1" applyFont="1" applyFill="1" applyBorder="1" applyAlignment="1" applyProtection="1">
      <alignment horizontal="center" vertical="top" wrapText="1"/>
      <protection/>
    </xf>
    <xf numFmtId="4" fontId="15" fillId="0" borderId="48" xfId="0" applyNumberFormat="1" applyFont="1" applyFill="1" applyBorder="1" applyAlignment="1" applyProtection="1">
      <alignment horizontal="center" vertical="top" wrapText="1"/>
      <protection/>
    </xf>
    <xf numFmtId="4" fontId="15" fillId="0" borderId="33" xfId="0" applyNumberFormat="1" applyFont="1" applyFill="1" applyBorder="1" applyAlignment="1" applyProtection="1">
      <alignment horizontal="center" vertical="top" wrapText="1"/>
      <protection/>
    </xf>
    <xf numFmtId="0" fontId="14" fillId="33" borderId="37"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14" fillId="33" borderId="33" xfId="0" applyFont="1" applyFill="1" applyBorder="1" applyAlignment="1" applyProtection="1">
      <alignment horizontal="center" vertical="top" wrapText="1"/>
      <protection/>
    </xf>
    <xf numFmtId="0" fontId="14"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22" xfId="0" applyFont="1" applyFill="1" applyBorder="1" applyAlignment="1" applyProtection="1">
      <alignment horizontal="center" wrapText="1"/>
      <protection/>
    </xf>
    <xf numFmtId="3" fontId="15" fillId="33" borderId="31" xfId="0" applyNumberFormat="1" applyFont="1" applyFill="1" applyBorder="1" applyAlignment="1" applyProtection="1">
      <alignment horizontal="center" vertical="top" wrapText="1"/>
      <protection/>
    </xf>
    <xf numFmtId="0" fontId="14" fillId="33" borderId="31" xfId="0" applyFont="1" applyFill="1" applyBorder="1" applyAlignment="1" applyProtection="1">
      <alignment horizontal="left" vertical="top" wrapText="1"/>
      <protection/>
    </xf>
    <xf numFmtId="4" fontId="15" fillId="33" borderId="31" xfId="0" applyNumberFormat="1" applyFont="1" applyFill="1" applyBorder="1" applyAlignment="1" applyProtection="1">
      <alignment horizontal="center" vertical="top" wrapText="1"/>
      <protection/>
    </xf>
    <xf numFmtId="49" fontId="14" fillId="0" borderId="0" xfId="0" applyNumberFormat="1" applyFont="1" applyFill="1" applyBorder="1" applyAlignment="1">
      <alignment horizontal="left" vertical="top" wrapText="1"/>
    </xf>
    <xf numFmtId="0" fontId="11"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23" fillId="10" borderId="0" xfId="0" applyFont="1" applyFill="1" applyBorder="1" applyAlignment="1" applyProtection="1">
      <alignment horizontal="left"/>
      <protection/>
    </xf>
    <xf numFmtId="0" fontId="23" fillId="10" borderId="22" xfId="0" applyFont="1" applyFill="1" applyBorder="1" applyAlignment="1" applyProtection="1">
      <alignment horizontal="left"/>
      <protection/>
    </xf>
    <xf numFmtId="0" fontId="15" fillId="10" borderId="49" xfId="0" applyFont="1" applyFill="1" applyBorder="1" applyAlignment="1" applyProtection="1">
      <alignment horizontal="left" vertical="top" wrapText="1"/>
      <protection/>
    </xf>
    <xf numFmtId="0" fontId="15" fillId="10" borderId="50" xfId="0" applyFont="1" applyFill="1" applyBorder="1" applyAlignment="1" applyProtection="1">
      <alignment horizontal="left" vertical="top" wrapText="1"/>
      <protection/>
    </xf>
    <xf numFmtId="0" fontId="15" fillId="0" borderId="0" xfId="0" applyFont="1" applyFill="1" applyBorder="1" applyAlignment="1" applyProtection="1">
      <alignment horizontal="left"/>
      <protection/>
    </xf>
    <xf numFmtId="0" fontId="15" fillId="0" borderId="22" xfId="0" applyFont="1" applyFill="1" applyBorder="1" applyAlignment="1" applyProtection="1">
      <alignment horizontal="left"/>
      <protection/>
    </xf>
    <xf numFmtId="49" fontId="14" fillId="10" borderId="22" xfId="0" applyNumberFormat="1" applyFont="1" applyFill="1" applyBorder="1" applyAlignment="1">
      <alignment horizontal="left" vertical="top" wrapText="1"/>
    </xf>
    <xf numFmtId="4" fontId="15" fillId="33" borderId="37" xfId="0" applyNumberFormat="1" applyFont="1" applyFill="1" applyBorder="1" applyAlignment="1" applyProtection="1">
      <alignment horizontal="center" vertical="top" wrapText="1"/>
      <protection/>
    </xf>
    <xf numFmtId="4" fontId="15" fillId="33" borderId="33" xfId="0" applyNumberFormat="1" applyFont="1" applyFill="1" applyBorder="1" applyAlignment="1" applyProtection="1">
      <alignment horizontal="center" vertical="top" wrapText="1"/>
      <protection/>
    </xf>
    <xf numFmtId="4" fontId="14" fillId="33" borderId="37" xfId="0" applyNumberFormat="1" applyFont="1" applyFill="1" applyBorder="1" applyAlignment="1" applyProtection="1">
      <alignment horizontal="center" vertical="top" wrapText="1"/>
      <protection/>
    </xf>
    <xf numFmtId="4" fontId="14" fillId="33" borderId="33" xfId="0" applyNumberFormat="1" applyFont="1" applyFill="1" applyBorder="1" applyAlignment="1" applyProtection="1">
      <alignment horizontal="center" vertical="top" wrapText="1"/>
      <protection/>
    </xf>
    <xf numFmtId="4" fontId="15" fillId="33" borderId="48" xfId="0" applyNumberFormat="1" applyFont="1" applyFill="1" applyBorder="1" applyAlignment="1" applyProtection="1">
      <alignment horizontal="center" vertical="top" wrapText="1"/>
      <protection/>
    </xf>
    <xf numFmtId="0" fontId="14" fillId="33" borderId="47" xfId="0" applyFont="1" applyFill="1" applyBorder="1" applyAlignment="1" applyProtection="1">
      <alignment horizontal="center" vertical="top" wrapText="1"/>
      <protection/>
    </xf>
    <xf numFmtId="0" fontId="14" fillId="33" borderId="51" xfId="0" applyFont="1" applyFill="1" applyBorder="1" applyAlignment="1" applyProtection="1">
      <alignment horizontal="center" vertical="top" wrapText="1"/>
      <protection/>
    </xf>
    <xf numFmtId="0" fontId="14" fillId="33" borderId="34" xfId="0" applyFont="1" applyFill="1" applyBorder="1" applyAlignment="1" applyProtection="1">
      <alignment horizontal="center" vertical="top" wrapText="1"/>
      <protection/>
    </xf>
    <xf numFmtId="0" fontId="14" fillId="33" borderId="52" xfId="0" applyFont="1" applyFill="1" applyBorder="1" applyAlignment="1" applyProtection="1">
      <alignment horizontal="left" vertical="top" wrapText="1"/>
      <protection/>
    </xf>
    <xf numFmtId="0" fontId="14" fillId="33" borderId="53"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top" wrapText="1"/>
      <protection/>
    </xf>
    <xf numFmtId="0" fontId="14" fillId="33" borderId="53" xfId="0" applyFont="1" applyFill="1" applyBorder="1" applyAlignment="1" applyProtection="1">
      <alignment horizontal="left" vertical="top" wrapText="1"/>
      <protection/>
    </xf>
    <xf numFmtId="0" fontId="14" fillId="0" borderId="52" xfId="0" applyFont="1" applyFill="1" applyBorder="1" applyAlignment="1" applyProtection="1">
      <alignment horizontal="left" vertical="top" wrapText="1"/>
      <protection/>
    </xf>
    <xf numFmtId="0" fontId="26" fillId="0" borderId="53" xfId="0" applyFont="1" applyFill="1" applyBorder="1" applyAlignment="1">
      <alignment horizontal="left" vertical="top" wrapText="1"/>
    </xf>
    <xf numFmtId="0" fontId="14" fillId="0" borderId="53"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81" fillId="10" borderId="0" xfId="0" applyFont="1" applyFill="1" applyAlignment="1">
      <alignment horizontal="left" wrapText="1"/>
    </xf>
    <xf numFmtId="0" fontId="89" fillId="10" borderId="0" xfId="0" applyFont="1" applyFill="1" applyAlignment="1">
      <alignment horizontal="left" wrapText="1"/>
    </xf>
    <xf numFmtId="0" fontId="14" fillId="33" borderId="16"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33" borderId="38" xfId="0" applyFont="1" applyFill="1" applyBorder="1" applyAlignment="1" applyProtection="1">
      <alignment horizontal="center" vertical="top" wrapText="1"/>
      <protection/>
    </xf>
    <xf numFmtId="0" fontId="15" fillId="33" borderId="29" xfId="0" applyFont="1" applyFill="1" applyBorder="1" applyAlignment="1" applyProtection="1">
      <alignment horizontal="center" vertical="top" wrapText="1"/>
      <protection/>
    </xf>
    <xf numFmtId="0" fontId="14" fillId="33" borderId="54" xfId="0" applyFont="1" applyFill="1" applyBorder="1" applyAlignment="1" applyProtection="1">
      <alignment horizontal="left" vertical="top" wrapText="1"/>
      <protection/>
    </xf>
    <xf numFmtId="0" fontId="14" fillId="33" borderId="55" xfId="0" applyFont="1" applyFill="1" applyBorder="1" applyAlignment="1" applyProtection="1">
      <alignment horizontal="left" vertical="top" wrapText="1"/>
      <protection/>
    </xf>
    <xf numFmtId="0" fontId="3" fillId="10" borderId="24"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73" fillId="33" borderId="30" xfId="53" applyFill="1" applyBorder="1" applyAlignment="1" applyProtection="1">
      <alignment horizontal="center"/>
      <protection locked="0"/>
    </xf>
    <xf numFmtId="0" fontId="2" fillId="33" borderId="3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80" fillId="0" borderId="0" xfId="0" applyFont="1" applyAlignment="1">
      <alignment horizontal="center" vertical="top" wrapText="1"/>
    </xf>
    <xf numFmtId="0" fontId="21" fillId="10" borderId="0" xfId="0" applyFont="1" applyFill="1" applyBorder="1" applyAlignment="1" applyProtection="1">
      <alignment horizontal="left" vertical="center" wrapText="1"/>
      <protection/>
    </xf>
    <xf numFmtId="0" fontId="14" fillId="0" borderId="30"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14" fillId="33" borderId="57" xfId="0" applyFont="1" applyFill="1" applyBorder="1" applyAlignment="1" applyProtection="1">
      <alignment horizontal="left" vertical="center" wrapText="1"/>
      <protection/>
    </xf>
    <xf numFmtId="0" fontId="14" fillId="33" borderId="58"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14" fillId="33" borderId="59" xfId="0" applyFont="1" applyFill="1" applyBorder="1" applyAlignment="1" applyProtection="1">
      <alignment horizontal="left" vertical="center" wrapText="1"/>
      <protection/>
    </xf>
    <xf numFmtId="0" fontId="14" fillId="33" borderId="55"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60"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2" fillId="33" borderId="30" xfId="0" applyFont="1" applyFill="1" applyBorder="1" applyAlignment="1" applyProtection="1">
      <alignment horizontal="left" wrapText="1"/>
      <protection locked="0"/>
    </xf>
    <xf numFmtId="0" fontId="2" fillId="33" borderId="16" xfId="0" applyFont="1" applyFill="1" applyBorder="1" applyAlignment="1" applyProtection="1">
      <alignment horizontal="left" wrapText="1"/>
      <protection locked="0"/>
    </xf>
    <xf numFmtId="0" fontId="2" fillId="33" borderId="15" xfId="0" applyFont="1" applyFill="1" applyBorder="1" applyAlignment="1" applyProtection="1">
      <alignment horizontal="left" wrapText="1"/>
      <protection locked="0"/>
    </xf>
    <xf numFmtId="0" fontId="73" fillId="33" borderId="30" xfId="53"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30"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29" fillId="33" borderId="30" xfId="0" applyFont="1" applyFill="1" applyBorder="1" applyAlignment="1" applyProtection="1">
      <alignment horizontal="left" vertical="top" wrapText="1"/>
      <protection/>
    </xf>
    <xf numFmtId="0" fontId="29" fillId="33" borderId="15" xfId="0" applyFont="1" applyFill="1" applyBorder="1" applyAlignment="1" applyProtection="1">
      <alignment horizontal="left" vertical="top" wrapText="1"/>
      <protection/>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31" xfId="0" applyFont="1" applyFill="1" applyBorder="1" applyAlignment="1" applyProtection="1">
      <alignment horizontal="left" vertical="top" wrapText="1"/>
      <protection/>
    </xf>
    <xf numFmtId="0" fontId="3" fillId="10" borderId="37" xfId="0" applyFont="1" applyFill="1" applyBorder="1" applyAlignment="1" applyProtection="1">
      <alignment vertical="center" wrapText="1"/>
      <protection/>
    </xf>
    <xf numFmtId="0" fontId="0" fillId="0" borderId="33" xfId="0" applyBorder="1" applyAlignment="1">
      <alignment vertical="center" wrapText="1"/>
    </xf>
    <xf numFmtId="0" fontId="89" fillId="10"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xf>
    <xf numFmtId="0" fontId="0" fillId="0" borderId="15" xfId="0" applyBorder="1" applyAlignment="1">
      <alignment/>
    </xf>
    <xf numFmtId="0" fontId="91" fillId="10" borderId="19" xfId="0" applyFont="1" applyFill="1" applyBorder="1" applyAlignment="1">
      <alignment horizontal="center"/>
    </xf>
    <xf numFmtId="0" fontId="3" fillId="33" borderId="31" xfId="0" applyFont="1" applyFill="1" applyBorder="1" applyAlignment="1" applyProtection="1">
      <alignment horizontal="center" vertical="center" wrapText="1"/>
      <protection/>
    </xf>
    <xf numFmtId="0" fontId="101" fillId="34" borderId="13" xfId="0" applyFont="1" applyFill="1" applyBorder="1" applyAlignment="1">
      <alignment horizontal="center"/>
    </xf>
    <xf numFmtId="0" fontId="84" fillId="0" borderId="30" xfId="0" applyFont="1" applyFill="1" applyBorder="1" applyAlignment="1">
      <alignment horizontal="center"/>
    </xf>
    <xf numFmtId="0" fontId="84" fillId="0" borderId="61" xfId="0" applyFont="1" applyFill="1" applyBorder="1" applyAlignment="1">
      <alignment horizontal="center"/>
    </xf>
    <xf numFmtId="0" fontId="87" fillId="10" borderId="24" xfId="0" applyFont="1" applyFill="1" applyBorder="1" applyAlignment="1">
      <alignment/>
    </xf>
    <xf numFmtId="0" fontId="82" fillId="33" borderId="0" xfId="0" applyFont="1" applyFill="1" applyBorder="1" applyAlignment="1">
      <alignment horizontal="center" vertical="top" wrapText="1"/>
    </xf>
    <xf numFmtId="0" fontId="83" fillId="34" borderId="30"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83" fillId="34" borderId="16" xfId="0" applyFont="1" applyFill="1" applyBorder="1" applyAlignment="1">
      <alignment horizontal="center" vertical="center" wrapText="1"/>
    </xf>
    <xf numFmtId="0" fontId="2" fillId="10" borderId="30" xfId="0" applyFont="1" applyFill="1" applyBorder="1" applyAlignment="1">
      <alignment horizontal="left" vertical="top" wrapText="1"/>
    </xf>
    <xf numFmtId="0" fontId="82" fillId="10" borderId="15" xfId="0" applyFont="1" applyFill="1" applyBorder="1" applyAlignment="1">
      <alignment horizontal="left" vertical="top" wrapText="1"/>
    </xf>
    <xf numFmtId="0" fontId="82" fillId="10" borderId="30" xfId="0" applyFont="1" applyFill="1" applyBorder="1" applyAlignment="1">
      <alignment horizontal="center" vertical="top" wrapText="1"/>
    </xf>
    <xf numFmtId="0" fontId="82" fillId="10" borderId="15" xfId="0" applyFont="1" applyFill="1" applyBorder="1" applyAlignment="1">
      <alignment horizontal="center" vertical="top" wrapText="1"/>
    </xf>
    <xf numFmtId="0" fontId="29" fillId="10" borderId="30"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02" fillId="34" borderId="30" xfId="0" applyFont="1" applyFill="1" applyBorder="1" applyAlignment="1">
      <alignment horizontal="center"/>
    </xf>
    <xf numFmtId="0" fontId="102" fillId="34" borderId="16" xfId="0" applyFont="1" applyFill="1" applyBorder="1" applyAlignment="1">
      <alignment horizontal="center"/>
    </xf>
    <xf numFmtId="0" fontId="81" fillId="10" borderId="15" xfId="0" applyFont="1" applyFill="1" applyBorder="1" applyAlignment="1">
      <alignment horizontal="left" vertical="top" wrapText="1"/>
    </xf>
    <xf numFmtId="0" fontId="85" fillId="10" borderId="19" xfId="0" applyFont="1" applyFill="1" applyBorder="1" applyAlignment="1">
      <alignment horizontal="center" vertical="center"/>
    </xf>
    <xf numFmtId="0" fontId="90" fillId="34" borderId="30" xfId="0" applyFont="1" applyFill="1" applyBorder="1" applyAlignment="1">
      <alignment horizontal="center" vertical="center" wrapText="1"/>
    </xf>
    <xf numFmtId="0" fontId="90" fillId="34" borderId="15" xfId="0" applyFont="1" applyFill="1" applyBorder="1" applyAlignment="1">
      <alignment horizontal="center" vertical="center" wrapText="1"/>
    </xf>
    <xf numFmtId="0" fontId="19" fillId="10" borderId="18" xfId="0" applyFont="1" applyFill="1" applyBorder="1" applyAlignment="1">
      <alignment horizontal="center" vertical="top" wrapText="1"/>
    </xf>
    <xf numFmtId="0" fontId="82" fillId="10" borderId="19" xfId="0" applyFont="1" applyFill="1" applyBorder="1" applyAlignment="1">
      <alignment horizontal="center" vertical="top" wrapText="1"/>
    </xf>
    <xf numFmtId="0" fontId="82" fillId="10" borderId="20" xfId="0" applyFont="1" applyFill="1" applyBorder="1" applyAlignment="1">
      <alignment horizontal="center" vertical="top" wrapText="1"/>
    </xf>
    <xf numFmtId="0" fontId="82" fillId="10" borderId="23" xfId="0" applyFont="1" applyFill="1" applyBorder="1" applyAlignment="1">
      <alignment horizontal="center" vertical="top" wrapText="1"/>
    </xf>
    <xf numFmtId="0" fontId="82" fillId="10" borderId="24" xfId="0" applyFont="1" applyFill="1" applyBorder="1" applyAlignment="1">
      <alignment horizontal="center" vertical="top" wrapText="1"/>
    </xf>
    <xf numFmtId="0" fontId="82" fillId="10" borderId="25" xfId="0" applyFont="1" applyFill="1" applyBorder="1" applyAlignment="1">
      <alignment horizontal="center" vertical="top" wrapText="1"/>
    </xf>
    <xf numFmtId="0" fontId="103" fillId="33" borderId="30" xfId="0" applyFont="1" applyFill="1" applyBorder="1" applyAlignment="1">
      <alignment horizontal="center" vertical="center"/>
    </xf>
    <xf numFmtId="0" fontId="103" fillId="33" borderId="16" xfId="0" applyFont="1" applyFill="1" applyBorder="1" applyAlignment="1">
      <alignment horizontal="center" vertical="center"/>
    </xf>
    <xf numFmtId="0" fontId="103" fillId="33" borderId="15" xfId="0" applyFont="1" applyFill="1" applyBorder="1" applyAlignment="1">
      <alignment horizontal="center" vertical="center"/>
    </xf>
    <xf numFmtId="0" fontId="102" fillId="34" borderId="15" xfId="0" applyFont="1" applyFill="1" applyBorder="1" applyAlignment="1">
      <alignment horizontal="center"/>
    </xf>
    <xf numFmtId="0" fontId="73" fillId="10" borderId="23" xfId="53" applyFill="1" applyBorder="1" applyAlignment="1" applyProtection="1">
      <alignment horizontal="center" vertical="top" wrapText="1"/>
      <protection/>
    </xf>
    <xf numFmtId="0" fontId="73" fillId="10" borderId="24" xfId="53" applyFill="1" applyBorder="1" applyAlignment="1" applyProtection="1">
      <alignment horizontal="center" vertical="top" wrapText="1"/>
      <protection/>
    </xf>
    <xf numFmtId="0" fontId="73" fillId="10" borderId="25" xfId="53" applyFill="1" applyBorder="1" applyAlignment="1" applyProtection="1">
      <alignment horizontal="center" vertical="top" wrapText="1"/>
      <protection/>
    </xf>
    <xf numFmtId="0" fontId="81" fillId="10" borderId="30" xfId="0" applyFont="1" applyFill="1" applyBorder="1" applyAlignment="1">
      <alignment horizontal="left" vertical="top" wrapText="1"/>
    </xf>
    <xf numFmtId="0" fontId="2" fillId="10" borderId="30" xfId="0" applyFont="1" applyFill="1" applyBorder="1" applyAlignment="1">
      <alignment horizontal="left" vertical="top" wrapText="1"/>
    </xf>
    <xf numFmtId="0" fontId="14" fillId="36" borderId="31" xfId="0" applyFont="1" applyFill="1" applyBorder="1" applyAlignment="1" applyProtection="1">
      <alignment horizontal="left" vertical="top" wrapText="1"/>
      <protection/>
    </xf>
    <xf numFmtId="0" fontId="14" fillId="36" borderId="37" xfId="0" applyFont="1" applyFill="1" applyBorder="1" applyAlignment="1" applyProtection="1">
      <alignment horizontal="left" vertical="top" wrapText="1"/>
      <protection/>
    </xf>
    <xf numFmtId="0" fontId="14" fillId="36" borderId="31" xfId="0" applyFont="1" applyFill="1" applyBorder="1" applyAlignment="1" applyProtection="1">
      <alignment horizontal="center" vertical="top" wrapText="1"/>
      <protection/>
    </xf>
    <xf numFmtId="0" fontId="14" fillId="36" borderId="37" xfId="0" applyFont="1" applyFill="1" applyBorder="1" applyAlignment="1" applyProtection="1">
      <alignment horizontal="center" vertical="top" wrapText="1"/>
      <protection/>
    </xf>
    <xf numFmtId="0" fontId="14" fillId="36" borderId="33" xfId="0" applyFont="1" applyFill="1" applyBorder="1" applyAlignment="1" applyProtection="1">
      <alignment horizontal="center" vertical="top" wrapText="1"/>
      <protection/>
    </xf>
    <xf numFmtId="0" fontId="14" fillId="36" borderId="31" xfId="0" applyFont="1" applyFill="1" applyBorder="1" applyAlignment="1" applyProtection="1">
      <alignment vertical="top" wrapText="1"/>
      <protection/>
    </xf>
    <xf numFmtId="14" fontId="14" fillId="36" borderId="31" xfId="0" applyNumberFormat="1" applyFont="1" applyFill="1" applyBorder="1" applyAlignment="1" applyProtection="1">
      <alignment horizontal="left" vertical="top" wrapText="1"/>
      <protection/>
    </xf>
    <xf numFmtId="14" fontId="14" fillId="36" borderId="48" xfId="0" applyNumberFormat="1" applyFont="1" applyFill="1" applyBorder="1" applyAlignment="1" applyProtection="1">
      <alignment horizontal="left" vertical="top" wrapText="1"/>
      <protection/>
    </xf>
    <xf numFmtId="14" fontId="14" fillId="36" borderId="37" xfId="0" applyNumberFormat="1" applyFont="1" applyFill="1" applyBorder="1" applyAlignment="1" applyProtection="1">
      <alignment horizontal="left" vertical="top" wrapText="1"/>
      <protection/>
    </xf>
    <xf numFmtId="14" fontId="14" fillId="36" borderId="33" xfId="0" applyNumberFormat="1"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171450</xdr:rowOff>
    </xdr:from>
    <xdr:to>
      <xdr:col>2</xdr:col>
      <xdr:colOff>895350</xdr:colOff>
      <xdr:row>6</xdr:row>
      <xdr:rowOff>66675</xdr:rowOff>
    </xdr:to>
    <xdr:sp>
      <xdr:nvSpPr>
        <xdr:cNvPr id="1" name="AutoShape 4"/>
        <xdr:cNvSpPr>
          <a:spLocks noChangeAspect="1"/>
        </xdr:cNvSpPr>
      </xdr:nvSpPr>
      <xdr:spPr>
        <a:xfrm>
          <a:off x="828675" y="17145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b="-233"/>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1676400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620500"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vshen.nurmuhamedov@undp.org" TargetMode="External" /><Relationship Id="rId2" Type="http://schemas.openxmlformats.org/officeDocument/2006/relationships/hyperlink" Target="mailto:durikov@mail.ru" TargetMode="External" /><Relationship Id="rId3" Type="http://schemas.openxmlformats.org/officeDocument/2006/relationships/hyperlink" Target="mailto:ahmed.shadurdyev@undp.org" TargetMode="External" /><Relationship Id="rId4" Type="http://schemas.openxmlformats.org/officeDocument/2006/relationships/hyperlink" Target="mailto:durikov@mail.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hmed.shadurdyev@undp.org" TargetMode="External" /><Relationship Id="rId2" Type="http://schemas.openxmlformats.org/officeDocument/2006/relationships/hyperlink" Target="mailto:durikov@mail.ru" TargetMode="External" /><Relationship Id="rId3" Type="http://schemas.openxmlformats.org/officeDocument/2006/relationships/hyperlink" Target="mailto:yusuke.taishi@undp.org"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A34">
      <selection activeCell="D31" sqref="D31"/>
    </sheetView>
  </sheetViews>
  <sheetFormatPr defaultColWidth="102.28125" defaultRowHeight="15"/>
  <cols>
    <col min="1" max="1" width="2.57421875" style="1" customWidth="1"/>
    <col min="2" max="2" width="10.8515625" style="130" customWidth="1"/>
    <col min="3" max="3" width="14.8515625" style="130" customWidth="1"/>
    <col min="4" max="4" width="179.421875" style="1" customWidth="1"/>
    <col min="5" max="5" width="11.8515625" style="1" customWidth="1"/>
    <col min="6" max="6" width="16.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1"/>
      <c r="C2" s="132"/>
      <c r="D2" s="71"/>
      <c r="E2" s="72"/>
    </row>
    <row r="3" spans="2:5" ht="19.5" thickBot="1">
      <c r="B3" s="133"/>
      <c r="C3" s="134"/>
      <c r="D3" s="83" t="s">
        <v>264</v>
      </c>
      <c r="E3" s="74"/>
    </row>
    <row r="4" spans="2:5" ht="15.75" thickBot="1">
      <c r="B4" s="133"/>
      <c r="C4" s="134"/>
      <c r="D4" s="73"/>
      <c r="E4" s="74"/>
    </row>
    <row r="5" spans="2:5" ht="15.75" thickBot="1">
      <c r="B5" s="133"/>
      <c r="C5" s="137" t="s">
        <v>309</v>
      </c>
      <c r="D5" s="173" t="s">
        <v>545</v>
      </c>
      <c r="E5" s="74"/>
    </row>
    <row r="6" spans="2:16" s="3" customFormat="1" ht="15.75" thickBot="1">
      <c r="B6" s="135"/>
      <c r="C6" s="81"/>
      <c r="D6" s="45"/>
      <c r="E6" s="43"/>
      <c r="G6" s="2"/>
      <c r="H6" s="2"/>
      <c r="I6" s="2"/>
      <c r="J6" s="2"/>
      <c r="K6" s="2"/>
      <c r="L6" s="2"/>
      <c r="M6" s="2"/>
      <c r="N6" s="2"/>
      <c r="O6" s="2"/>
      <c r="P6" s="2"/>
    </row>
    <row r="7" spans="2:16" s="3" customFormat="1" ht="30.75" customHeight="1" thickBot="1">
      <c r="B7" s="135"/>
      <c r="C7" s="75" t="s">
        <v>214</v>
      </c>
      <c r="D7" s="151" t="s">
        <v>343</v>
      </c>
      <c r="E7" s="43"/>
      <c r="G7" s="2"/>
      <c r="H7" s="2"/>
      <c r="I7" s="2"/>
      <c r="J7" s="2"/>
      <c r="K7" s="2"/>
      <c r="L7" s="2"/>
      <c r="M7" s="2"/>
      <c r="N7" s="2"/>
      <c r="O7" s="2"/>
      <c r="P7" s="2"/>
    </row>
    <row r="8" spans="2:16" s="3" customFormat="1" ht="15" hidden="1">
      <c r="B8" s="133"/>
      <c r="C8" s="134"/>
      <c r="D8" s="73"/>
      <c r="E8" s="43"/>
      <c r="G8" s="2"/>
      <c r="H8" s="2"/>
      <c r="I8" s="2"/>
      <c r="J8" s="2"/>
      <c r="K8" s="2"/>
      <c r="L8" s="2"/>
      <c r="M8" s="2"/>
      <c r="N8" s="2"/>
      <c r="O8" s="2"/>
      <c r="P8" s="2"/>
    </row>
    <row r="9" spans="2:16" s="3" customFormat="1" ht="15" hidden="1">
      <c r="B9" s="133"/>
      <c r="C9" s="134"/>
      <c r="D9" s="73"/>
      <c r="E9" s="43"/>
      <c r="G9" s="2"/>
      <c r="H9" s="2"/>
      <c r="I9" s="2"/>
      <c r="J9" s="2"/>
      <c r="K9" s="2"/>
      <c r="L9" s="2"/>
      <c r="M9" s="2"/>
      <c r="N9" s="2"/>
      <c r="O9" s="2"/>
      <c r="P9" s="2"/>
    </row>
    <row r="10" spans="2:16" s="3" customFormat="1" ht="15" hidden="1">
      <c r="B10" s="133"/>
      <c r="C10" s="134"/>
      <c r="D10" s="73"/>
      <c r="E10" s="43"/>
      <c r="G10" s="2"/>
      <c r="H10" s="2"/>
      <c r="I10" s="2"/>
      <c r="J10" s="2"/>
      <c r="K10" s="2"/>
      <c r="L10" s="2"/>
      <c r="M10" s="2"/>
      <c r="N10" s="2"/>
      <c r="O10" s="2"/>
      <c r="P10" s="2"/>
    </row>
    <row r="11" spans="2:16" s="3" customFormat="1" ht="15" hidden="1">
      <c r="B11" s="133"/>
      <c r="C11" s="134"/>
      <c r="D11" s="73"/>
      <c r="E11" s="43"/>
      <c r="G11" s="2"/>
      <c r="H11" s="2"/>
      <c r="I11" s="2"/>
      <c r="J11" s="2"/>
      <c r="K11" s="2"/>
      <c r="L11" s="2"/>
      <c r="M11" s="2"/>
      <c r="N11" s="2"/>
      <c r="O11" s="2"/>
      <c r="P11" s="2"/>
    </row>
    <row r="12" spans="2:16" s="3" customFormat="1" ht="15.75" thickBot="1">
      <c r="B12" s="135"/>
      <c r="C12" s="81"/>
      <c r="D12" s="45"/>
      <c r="E12" s="43"/>
      <c r="G12" s="2"/>
      <c r="H12" s="2"/>
      <c r="I12" s="2"/>
      <c r="J12" s="2"/>
      <c r="K12" s="2"/>
      <c r="L12" s="2"/>
      <c r="M12" s="2"/>
      <c r="N12" s="2"/>
      <c r="O12" s="2"/>
      <c r="P12" s="2"/>
    </row>
    <row r="13" spans="2:16" s="3" customFormat="1" ht="60.75" thickBot="1">
      <c r="B13" s="135"/>
      <c r="C13" s="76" t="s">
        <v>0</v>
      </c>
      <c r="D13" s="151" t="s">
        <v>482</v>
      </c>
      <c r="E13" s="43"/>
      <c r="G13" s="2"/>
      <c r="H13" s="2"/>
      <c r="I13" s="2"/>
      <c r="J13" s="2"/>
      <c r="K13" s="2"/>
      <c r="L13" s="2"/>
      <c r="M13" s="2"/>
      <c r="N13" s="2"/>
      <c r="O13" s="2"/>
      <c r="P13" s="2"/>
    </row>
    <row r="14" spans="2:16" s="3" customFormat="1" ht="15.75" thickBot="1">
      <c r="B14" s="135"/>
      <c r="C14" s="81"/>
      <c r="D14" s="45"/>
      <c r="E14" s="43"/>
      <c r="G14" s="2"/>
      <c r="H14" s="2" t="s">
        <v>1</v>
      </c>
      <c r="I14" s="2" t="s">
        <v>2</v>
      </c>
      <c r="J14" s="2"/>
      <c r="K14" s="2" t="s">
        <v>3</v>
      </c>
      <c r="L14" s="2" t="s">
        <v>4</v>
      </c>
      <c r="M14" s="2" t="s">
        <v>5</v>
      </c>
      <c r="N14" s="2" t="s">
        <v>6</v>
      </c>
      <c r="O14" s="2" t="s">
        <v>7</v>
      </c>
      <c r="P14" s="2" t="s">
        <v>8</v>
      </c>
    </row>
    <row r="15" spans="2:16" s="3" customFormat="1" ht="15">
      <c r="B15" s="135"/>
      <c r="C15" s="77" t="s">
        <v>204</v>
      </c>
      <c r="D15" s="152" t="s">
        <v>359</v>
      </c>
      <c r="E15" s="43"/>
      <c r="G15" s="2"/>
      <c r="H15" s="4" t="s">
        <v>9</v>
      </c>
      <c r="I15" s="2" t="s">
        <v>10</v>
      </c>
      <c r="J15" s="2" t="s">
        <v>11</v>
      </c>
      <c r="K15" s="2" t="s">
        <v>12</v>
      </c>
      <c r="L15" s="2">
        <v>1</v>
      </c>
      <c r="M15" s="2">
        <v>1</v>
      </c>
      <c r="N15" s="2" t="s">
        <v>13</v>
      </c>
      <c r="O15" s="2" t="s">
        <v>14</v>
      </c>
      <c r="P15" s="2" t="s">
        <v>15</v>
      </c>
    </row>
    <row r="16" spans="2:16" s="3" customFormat="1" ht="30.75" customHeight="1">
      <c r="B16" s="357" t="s">
        <v>296</v>
      </c>
      <c r="C16" s="358"/>
      <c r="D16" s="153" t="s">
        <v>356</v>
      </c>
      <c r="E16" s="43"/>
      <c r="F16" s="183"/>
      <c r="G16" s="2"/>
      <c r="H16" s="4" t="s">
        <v>16</v>
      </c>
      <c r="I16" s="2" t="s">
        <v>17</v>
      </c>
      <c r="J16" s="2" t="s">
        <v>18</v>
      </c>
      <c r="K16" s="2" t="s">
        <v>19</v>
      </c>
      <c r="L16" s="2">
        <v>2</v>
      </c>
      <c r="M16" s="2">
        <v>2</v>
      </c>
      <c r="N16" s="2" t="s">
        <v>20</v>
      </c>
      <c r="O16" s="2" t="s">
        <v>21</v>
      </c>
      <c r="P16" s="2" t="s">
        <v>22</v>
      </c>
    </row>
    <row r="17" spans="2:16" s="3" customFormat="1" ht="15">
      <c r="B17" s="135"/>
      <c r="C17" s="77" t="s">
        <v>210</v>
      </c>
      <c r="D17" s="177" t="s">
        <v>361</v>
      </c>
      <c r="E17" s="43"/>
      <c r="G17" s="2"/>
      <c r="H17" s="4" t="s">
        <v>23</v>
      </c>
      <c r="I17" s="2" t="s">
        <v>24</v>
      </c>
      <c r="J17" s="2"/>
      <c r="K17" s="2" t="s">
        <v>25</v>
      </c>
      <c r="L17" s="2">
        <v>3</v>
      </c>
      <c r="M17" s="2">
        <v>3</v>
      </c>
      <c r="N17" s="2" t="s">
        <v>26</v>
      </c>
      <c r="O17" s="2" t="s">
        <v>27</v>
      </c>
      <c r="P17" s="2" t="s">
        <v>28</v>
      </c>
    </row>
    <row r="18" spans="2:16" s="3" customFormat="1" ht="15.75" thickBot="1">
      <c r="B18" s="136"/>
      <c r="C18" s="76" t="s">
        <v>205</v>
      </c>
      <c r="D18" s="154" t="s">
        <v>188</v>
      </c>
      <c r="E18" s="43"/>
      <c r="G18" s="2"/>
      <c r="H18" s="4" t="s">
        <v>29</v>
      </c>
      <c r="I18" s="2"/>
      <c r="J18" s="2"/>
      <c r="K18" s="2" t="s">
        <v>30</v>
      </c>
      <c r="L18" s="2">
        <v>5</v>
      </c>
      <c r="M18" s="2">
        <v>5</v>
      </c>
      <c r="N18" s="2" t="s">
        <v>31</v>
      </c>
      <c r="O18" s="2" t="s">
        <v>32</v>
      </c>
      <c r="P18" s="2" t="s">
        <v>33</v>
      </c>
    </row>
    <row r="19" spans="2:16" s="3" customFormat="1" ht="70.5" customHeight="1" thickBot="1">
      <c r="B19" s="360" t="s">
        <v>206</v>
      </c>
      <c r="C19" s="361"/>
      <c r="D19" s="176" t="s">
        <v>666</v>
      </c>
      <c r="E19" s="43"/>
      <c r="G19" s="2"/>
      <c r="H19" s="4" t="s">
        <v>34</v>
      </c>
      <c r="I19" s="2"/>
      <c r="J19" s="2"/>
      <c r="K19" s="2" t="s">
        <v>35</v>
      </c>
      <c r="L19" s="2"/>
      <c r="M19" s="2"/>
      <c r="N19" s="2"/>
      <c r="O19" s="2" t="s">
        <v>36</v>
      </c>
      <c r="P19" s="2" t="s">
        <v>37</v>
      </c>
    </row>
    <row r="20" spans="2:14" s="3" customFormat="1" ht="15">
      <c r="B20" s="135"/>
      <c r="C20" s="76"/>
      <c r="D20" s="45"/>
      <c r="E20" s="74"/>
      <c r="F20" s="4"/>
      <c r="G20" s="2"/>
      <c r="H20" s="2"/>
      <c r="J20" s="2"/>
      <c r="K20" s="2"/>
      <c r="L20" s="2"/>
      <c r="M20" s="2" t="s">
        <v>38</v>
      </c>
      <c r="N20" s="2" t="s">
        <v>39</v>
      </c>
    </row>
    <row r="21" spans="2:14" s="3" customFormat="1" ht="15">
      <c r="B21" s="135"/>
      <c r="C21" s="137" t="s">
        <v>209</v>
      </c>
      <c r="D21" s="45"/>
      <c r="E21" s="74"/>
      <c r="F21" s="4"/>
      <c r="G21" s="2"/>
      <c r="H21" s="2"/>
      <c r="J21" s="2"/>
      <c r="K21" s="2"/>
      <c r="L21" s="2"/>
      <c r="M21" s="2" t="s">
        <v>40</v>
      </c>
      <c r="N21" s="2" t="s">
        <v>41</v>
      </c>
    </row>
    <row r="22" spans="2:16" s="3" customFormat="1" ht="15.75" thickBot="1">
      <c r="B22" s="135"/>
      <c r="C22" s="138" t="s">
        <v>212</v>
      </c>
      <c r="D22" s="45"/>
      <c r="E22" s="43"/>
      <c r="G22" s="2"/>
      <c r="H22" s="4" t="s">
        <v>42</v>
      </c>
      <c r="I22" s="2"/>
      <c r="J22" s="2"/>
      <c r="L22" s="2"/>
      <c r="M22" s="2"/>
      <c r="N22" s="2"/>
      <c r="O22" s="2" t="s">
        <v>43</v>
      </c>
      <c r="P22" s="2" t="s">
        <v>44</v>
      </c>
    </row>
    <row r="23" spans="2:16" s="3" customFormat="1" ht="15">
      <c r="B23" s="357" t="s">
        <v>211</v>
      </c>
      <c r="C23" s="358"/>
      <c r="D23" s="355">
        <v>40850</v>
      </c>
      <c r="E23" s="43"/>
      <c r="G23" s="2"/>
      <c r="H23" s="4"/>
      <c r="I23" s="2"/>
      <c r="J23" s="2"/>
      <c r="L23" s="2"/>
      <c r="M23" s="2"/>
      <c r="N23" s="2"/>
      <c r="O23" s="2"/>
      <c r="P23" s="2"/>
    </row>
    <row r="24" spans="2:16" s="3" customFormat="1" ht="4.5" customHeight="1">
      <c r="B24" s="357"/>
      <c r="C24" s="358"/>
      <c r="D24" s="356"/>
      <c r="E24" s="43"/>
      <c r="G24" s="2"/>
      <c r="H24" s="4"/>
      <c r="I24" s="2"/>
      <c r="J24" s="2"/>
      <c r="L24" s="2"/>
      <c r="M24" s="2"/>
      <c r="N24" s="2"/>
      <c r="O24" s="2"/>
      <c r="P24" s="2"/>
    </row>
    <row r="25" spans="2:15" s="3" customFormat="1" ht="27.75" customHeight="1">
      <c r="B25" s="357" t="s">
        <v>302</v>
      </c>
      <c r="C25" s="358"/>
      <c r="D25" s="157">
        <v>40885</v>
      </c>
      <c r="E25" s="43"/>
      <c r="F25" s="2"/>
      <c r="G25" s="4"/>
      <c r="H25" s="2"/>
      <c r="I25" s="2"/>
      <c r="K25" s="2"/>
      <c r="L25" s="2"/>
      <c r="M25" s="2"/>
      <c r="N25" s="2" t="s">
        <v>45</v>
      </c>
      <c r="O25" s="2" t="s">
        <v>46</v>
      </c>
    </row>
    <row r="26" spans="2:15" s="3" customFormat="1" ht="32.25" customHeight="1">
      <c r="B26" s="357" t="s">
        <v>213</v>
      </c>
      <c r="C26" s="358"/>
      <c r="D26" s="155">
        <v>40817</v>
      </c>
      <c r="E26" s="43"/>
      <c r="F26" s="2"/>
      <c r="G26" s="4"/>
      <c r="H26" s="2"/>
      <c r="I26" s="2"/>
      <c r="K26" s="2"/>
      <c r="L26" s="2"/>
      <c r="M26" s="2"/>
      <c r="N26" s="2" t="s">
        <v>47</v>
      </c>
      <c r="O26" s="2" t="s">
        <v>48</v>
      </c>
    </row>
    <row r="27" spans="2:15" s="3" customFormat="1" ht="36" customHeight="1">
      <c r="B27" s="357" t="s">
        <v>301</v>
      </c>
      <c r="C27" s="358"/>
      <c r="D27" s="174" t="s">
        <v>665</v>
      </c>
      <c r="E27" s="78"/>
      <c r="F27" s="2"/>
      <c r="G27" s="4"/>
      <c r="H27" s="2"/>
      <c r="I27" s="2"/>
      <c r="J27" s="2"/>
      <c r="K27" s="2"/>
      <c r="L27" s="2"/>
      <c r="M27" s="2"/>
      <c r="N27" s="2"/>
      <c r="O27" s="2"/>
    </row>
    <row r="28" spans="2:15" s="3" customFormat="1" ht="15.75" thickBot="1">
      <c r="B28" s="135"/>
      <c r="C28" s="77" t="s">
        <v>305</v>
      </c>
      <c r="D28" s="175">
        <v>42552</v>
      </c>
      <c r="E28" s="43"/>
      <c r="F28" s="2"/>
      <c r="G28" s="4"/>
      <c r="H28" s="2"/>
      <c r="I28" s="2"/>
      <c r="J28" s="2"/>
      <c r="K28" s="2"/>
      <c r="L28" s="2"/>
      <c r="M28" s="2"/>
      <c r="N28" s="2"/>
      <c r="O28" s="2"/>
    </row>
    <row r="29" spans="2:15" s="3" customFormat="1" ht="15">
      <c r="B29" s="135"/>
      <c r="C29" s="81"/>
      <c r="D29" s="79"/>
      <c r="E29" s="43"/>
      <c r="F29" s="2"/>
      <c r="G29" s="4"/>
      <c r="H29" s="2"/>
      <c r="I29" s="2"/>
      <c r="J29" s="2"/>
      <c r="K29" s="2"/>
      <c r="L29" s="2"/>
      <c r="M29" s="2"/>
      <c r="N29" s="2"/>
      <c r="O29" s="2"/>
    </row>
    <row r="30" spans="2:16" s="3" customFormat="1" ht="15.75" thickBot="1">
      <c r="B30" s="135"/>
      <c r="C30" s="81"/>
      <c r="D30" s="80" t="s">
        <v>49</v>
      </c>
      <c r="E30" s="43"/>
      <c r="G30" s="2"/>
      <c r="H30" s="4" t="s">
        <v>50</v>
      </c>
      <c r="I30" s="2"/>
      <c r="J30" s="2"/>
      <c r="K30" s="2"/>
      <c r="L30" s="2"/>
      <c r="M30" s="2"/>
      <c r="N30" s="2"/>
      <c r="O30" s="2"/>
      <c r="P30" s="2"/>
    </row>
    <row r="31" spans="2:16" s="3" customFormat="1" ht="378.75" customHeight="1" thickBot="1">
      <c r="B31" s="135"/>
      <c r="C31" s="81"/>
      <c r="D31" s="351" t="s">
        <v>667</v>
      </c>
      <c r="E31" s="43"/>
      <c r="F31" s="182"/>
      <c r="G31" s="2"/>
      <c r="H31" s="4" t="s">
        <v>51</v>
      </c>
      <c r="I31" s="2"/>
      <c r="J31" s="2"/>
      <c r="K31" s="2"/>
      <c r="L31" s="2"/>
      <c r="M31" s="2"/>
      <c r="N31" s="2"/>
      <c r="O31" s="2"/>
      <c r="P31" s="2"/>
    </row>
    <row r="32" spans="2:16" s="3" customFormat="1" ht="32.25" customHeight="1" thickBot="1">
      <c r="B32" s="357" t="s">
        <v>52</v>
      </c>
      <c r="C32" s="359"/>
      <c r="D32" s="45"/>
      <c r="E32" s="43"/>
      <c r="G32" s="2"/>
      <c r="H32" s="4" t="s">
        <v>53</v>
      </c>
      <c r="I32" s="2"/>
      <c r="J32" s="2"/>
      <c r="K32" s="2"/>
      <c r="L32" s="2"/>
      <c r="M32" s="2"/>
      <c r="N32" s="2"/>
      <c r="O32" s="2"/>
      <c r="P32" s="2"/>
    </row>
    <row r="33" spans="2:16" s="3" customFormat="1" ht="48" customHeight="1" thickBot="1">
      <c r="B33" s="135"/>
      <c r="C33" s="81"/>
      <c r="D33" s="156" t="s">
        <v>444</v>
      </c>
      <c r="E33" s="43"/>
      <c r="G33" s="2"/>
      <c r="H33" s="4" t="s">
        <v>54</v>
      </c>
      <c r="I33" s="2"/>
      <c r="J33" s="2"/>
      <c r="K33" s="2"/>
      <c r="L33" s="2"/>
      <c r="M33" s="2"/>
      <c r="N33" s="2"/>
      <c r="O33" s="2"/>
      <c r="P33" s="2"/>
    </row>
    <row r="34" spans="2:16" s="3" customFormat="1" ht="15">
      <c r="B34" s="135"/>
      <c r="C34" s="81"/>
      <c r="D34" s="45"/>
      <c r="E34" s="43"/>
      <c r="F34" s="5"/>
      <c r="G34" s="2"/>
      <c r="H34" s="4" t="s">
        <v>55</v>
      </c>
      <c r="I34" s="2"/>
      <c r="J34" s="2"/>
      <c r="K34" s="2"/>
      <c r="L34" s="2"/>
      <c r="M34" s="2"/>
      <c r="N34" s="2"/>
      <c r="O34" s="2"/>
      <c r="P34" s="2"/>
    </row>
    <row r="35" spans="2:16" s="3" customFormat="1" ht="15">
      <c r="B35" s="135"/>
      <c r="C35" s="139" t="s">
        <v>56</v>
      </c>
      <c r="D35" s="45"/>
      <c r="E35" s="43"/>
      <c r="G35" s="2"/>
      <c r="H35" s="4" t="s">
        <v>57</v>
      </c>
      <c r="I35" s="2"/>
      <c r="J35" s="2"/>
      <c r="K35" s="2"/>
      <c r="L35" s="2"/>
      <c r="M35" s="2"/>
      <c r="N35" s="2"/>
      <c r="O35" s="2"/>
      <c r="P35" s="2"/>
    </row>
    <row r="36" spans="2:16" s="3" customFormat="1" ht="31.5" customHeight="1" thickBot="1">
      <c r="B36" s="357" t="s">
        <v>58</v>
      </c>
      <c r="C36" s="359"/>
      <c r="D36" s="45"/>
      <c r="E36" s="43"/>
      <c r="G36" s="2"/>
      <c r="H36" s="4" t="s">
        <v>59</v>
      </c>
      <c r="I36" s="2"/>
      <c r="J36" s="2"/>
      <c r="K36" s="2"/>
      <c r="L36" s="2"/>
      <c r="M36" s="2"/>
      <c r="N36" s="2"/>
      <c r="O36" s="2"/>
      <c r="P36" s="2"/>
    </row>
    <row r="37" spans="2:16" s="3" customFormat="1" ht="15">
      <c r="B37" s="135"/>
      <c r="C37" s="81" t="s">
        <v>60</v>
      </c>
      <c r="D37" s="159" t="s">
        <v>346</v>
      </c>
      <c r="E37" s="43"/>
      <c r="G37" s="2"/>
      <c r="H37" s="4" t="s">
        <v>61</v>
      </c>
      <c r="I37" s="2"/>
      <c r="J37" s="2"/>
      <c r="K37" s="2"/>
      <c r="L37" s="2"/>
      <c r="M37" s="2"/>
      <c r="N37" s="2"/>
      <c r="O37" s="2"/>
      <c r="P37" s="2"/>
    </row>
    <row r="38" spans="2:16" s="3" customFormat="1" ht="15">
      <c r="B38" s="135"/>
      <c r="C38" s="81" t="s">
        <v>62</v>
      </c>
      <c r="D38" s="158" t="s">
        <v>364</v>
      </c>
      <c r="E38" s="43"/>
      <c r="G38" s="2"/>
      <c r="H38" s="4" t="s">
        <v>63</v>
      </c>
      <c r="I38" s="2"/>
      <c r="J38" s="2"/>
      <c r="K38" s="2"/>
      <c r="L38" s="2"/>
      <c r="M38" s="2"/>
      <c r="N38" s="2"/>
      <c r="O38" s="2"/>
      <c r="P38" s="2"/>
    </row>
    <row r="39" spans="2:16" s="3" customFormat="1" ht="15.75" thickBot="1">
      <c r="B39" s="135"/>
      <c r="C39" s="81" t="s">
        <v>64</v>
      </c>
      <c r="D39" s="17">
        <v>42115</v>
      </c>
      <c r="E39" s="43"/>
      <c r="G39" s="2"/>
      <c r="H39" s="4" t="s">
        <v>65</v>
      </c>
      <c r="I39" s="2"/>
      <c r="J39" s="2"/>
      <c r="K39" s="2"/>
      <c r="L39" s="2"/>
      <c r="M39" s="2"/>
      <c r="N39" s="2"/>
      <c r="O39" s="2"/>
      <c r="P39" s="2"/>
    </row>
    <row r="40" spans="2:16" s="3" customFormat="1" ht="15" customHeight="1" thickBot="1">
      <c r="B40" s="135"/>
      <c r="C40" s="77" t="s">
        <v>208</v>
      </c>
      <c r="D40" s="45"/>
      <c r="E40" s="43"/>
      <c r="G40" s="2"/>
      <c r="H40" s="4" t="s">
        <v>66</v>
      </c>
      <c r="I40" s="2"/>
      <c r="J40" s="2"/>
      <c r="K40" s="2"/>
      <c r="L40" s="2"/>
      <c r="M40" s="2"/>
      <c r="N40" s="2"/>
      <c r="O40" s="2"/>
      <c r="P40" s="2"/>
    </row>
    <row r="41" spans="2:16" s="3" customFormat="1" ht="29.25" customHeight="1">
      <c r="B41" s="135"/>
      <c r="C41" s="81" t="s">
        <v>60</v>
      </c>
      <c r="D41" s="159" t="s">
        <v>443</v>
      </c>
      <c r="E41" s="43"/>
      <c r="G41" s="2"/>
      <c r="H41" s="4" t="s">
        <v>67</v>
      </c>
      <c r="I41" s="2"/>
      <c r="J41" s="2"/>
      <c r="K41" s="2"/>
      <c r="L41" s="2"/>
      <c r="M41" s="2"/>
      <c r="N41" s="2"/>
      <c r="O41" s="2"/>
      <c r="P41" s="2"/>
    </row>
    <row r="42" spans="2:16" s="3" customFormat="1" ht="15">
      <c r="B42" s="135"/>
      <c r="C42" s="81" t="s">
        <v>62</v>
      </c>
      <c r="D42" s="160" t="s">
        <v>363</v>
      </c>
      <c r="E42" s="43"/>
      <c r="G42" s="2"/>
      <c r="H42" s="4" t="s">
        <v>68</v>
      </c>
      <c r="I42" s="2"/>
      <c r="J42" s="2"/>
      <c r="K42" s="2"/>
      <c r="L42" s="2"/>
      <c r="M42" s="2"/>
      <c r="N42" s="2"/>
      <c r="O42" s="2"/>
      <c r="P42" s="2"/>
    </row>
    <row r="43" spans="2:16" s="3" customFormat="1" ht="15.75" thickBot="1">
      <c r="B43" s="135"/>
      <c r="C43" s="81" t="s">
        <v>64</v>
      </c>
      <c r="D43" s="17">
        <v>42115</v>
      </c>
      <c r="E43" s="43"/>
      <c r="G43" s="2"/>
      <c r="H43" s="4" t="s">
        <v>69</v>
      </c>
      <c r="I43" s="2"/>
      <c r="J43" s="2"/>
      <c r="K43" s="2"/>
      <c r="L43" s="2"/>
      <c r="M43" s="2"/>
      <c r="N43" s="2"/>
      <c r="O43" s="2"/>
      <c r="P43" s="2"/>
    </row>
    <row r="44" spans="2:16" s="3" customFormat="1" ht="15.75" thickBot="1">
      <c r="B44" s="135"/>
      <c r="C44" s="77" t="s">
        <v>303</v>
      </c>
      <c r="D44" s="45"/>
      <c r="E44" s="43"/>
      <c r="G44" s="2"/>
      <c r="H44" s="4" t="s">
        <v>70</v>
      </c>
      <c r="I44" s="2"/>
      <c r="J44" s="2"/>
      <c r="K44" s="2"/>
      <c r="L44" s="2"/>
      <c r="M44" s="2"/>
      <c r="N44" s="2"/>
      <c r="O44" s="2"/>
      <c r="P44" s="2"/>
    </row>
    <row r="45" spans="2:16" s="3" customFormat="1" ht="15">
      <c r="B45" s="135"/>
      <c r="C45" s="81" t="s">
        <v>60</v>
      </c>
      <c r="D45" s="159" t="s">
        <v>614</v>
      </c>
      <c r="E45" s="43"/>
      <c r="G45" s="2"/>
      <c r="H45" s="4" t="s">
        <v>71</v>
      </c>
      <c r="I45" s="2"/>
      <c r="J45" s="2"/>
      <c r="K45" s="2"/>
      <c r="L45" s="2"/>
      <c r="M45" s="2"/>
      <c r="N45" s="2"/>
      <c r="O45" s="2"/>
      <c r="P45" s="2"/>
    </row>
    <row r="46" spans="2:16" s="3" customFormat="1" ht="15">
      <c r="B46" s="135"/>
      <c r="C46" s="81" t="s">
        <v>62</v>
      </c>
      <c r="D46" s="160" t="s">
        <v>615</v>
      </c>
      <c r="E46" s="43"/>
      <c r="G46" s="2"/>
      <c r="H46" s="4" t="s">
        <v>72</v>
      </c>
      <c r="I46" s="2"/>
      <c r="J46" s="2"/>
      <c r="K46" s="2"/>
      <c r="L46" s="2"/>
      <c r="M46" s="2"/>
      <c r="N46" s="2"/>
      <c r="O46" s="2"/>
      <c r="P46" s="2"/>
    </row>
    <row r="47" spans="1:8" ht="15.75" thickBot="1">
      <c r="A47" s="3"/>
      <c r="B47" s="135"/>
      <c r="C47" s="81" t="s">
        <v>64</v>
      </c>
      <c r="D47" s="17">
        <v>42115</v>
      </c>
      <c r="E47" s="43"/>
      <c r="H47" s="4" t="s">
        <v>73</v>
      </c>
    </row>
    <row r="48" spans="2:8" ht="15.75" thickBot="1">
      <c r="B48" s="135"/>
      <c r="C48" s="77" t="s">
        <v>207</v>
      </c>
      <c r="D48" s="45"/>
      <c r="E48" s="43"/>
      <c r="H48" s="4" t="s">
        <v>74</v>
      </c>
    </row>
    <row r="49" spans="2:8" ht="15">
      <c r="B49" s="135"/>
      <c r="C49" s="81" t="s">
        <v>60</v>
      </c>
      <c r="D49" s="159" t="s">
        <v>443</v>
      </c>
      <c r="E49" s="43"/>
      <c r="H49" s="4" t="s">
        <v>75</v>
      </c>
    </row>
    <row r="50" spans="2:8" ht="15">
      <c r="B50" s="135"/>
      <c r="C50" s="81" t="s">
        <v>62</v>
      </c>
      <c r="D50" s="160" t="s">
        <v>363</v>
      </c>
      <c r="E50" s="43"/>
      <c r="H50" s="4" t="s">
        <v>76</v>
      </c>
    </row>
    <row r="51" spans="2:8" ht="15.75" thickBot="1">
      <c r="B51" s="135"/>
      <c r="C51" s="81" t="s">
        <v>64</v>
      </c>
      <c r="D51" s="17">
        <v>42115</v>
      </c>
      <c r="E51" s="43"/>
      <c r="H51" s="4" t="s">
        <v>77</v>
      </c>
    </row>
    <row r="52" spans="2:8" ht="15.75" thickBot="1">
      <c r="B52" s="135"/>
      <c r="C52" s="77" t="s">
        <v>207</v>
      </c>
      <c r="D52" s="45"/>
      <c r="E52" s="43"/>
      <c r="H52" s="4" t="s">
        <v>78</v>
      </c>
    </row>
    <row r="53" spans="2:8" ht="15">
      <c r="B53" s="135"/>
      <c r="C53" s="81" t="s">
        <v>60</v>
      </c>
      <c r="D53" s="16"/>
      <c r="E53" s="43"/>
      <c r="H53" s="4" t="s">
        <v>79</v>
      </c>
    </row>
    <row r="54" spans="2:8" ht="15">
      <c r="B54" s="135"/>
      <c r="C54" s="81" t="s">
        <v>62</v>
      </c>
      <c r="D54" s="15"/>
      <c r="E54" s="43"/>
      <c r="H54" s="4" t="s">
        <v>80</v>
      </c>
    </row>
    <row r="55" spans="2:8" ht="15.75" thickBot="1">
      <c r="B55" s="135"/>
      <c r="C55" s="81" t="s">
        <v>64</v>
      </c>
      <c r="D55" s="17"/>
      <c r="E55" s="43"/>
      <c r="H55" s="4" t="s">
        <v>81</v>
      </c>
    </row>
    <row r="56" spans="2:8" ht="15.75" thickBot="1">
      <c r="B56" s="135"/>
      <c r="C56" s="77" t="s">
        <v>207</v>
      </c>
      <c r="D56" s="45"/>
      <c r="E56" s="43"/>
      <c r="H56" s="4" t="s">
        <v>82</v>
      </c>
    </row>
    <row r="57" spans="2:8" ht="15">
      <c r="B57" s="135"/>
      <c r="C57" s="81" t="s">
        <v>60</v>
      </c>
      <c r="D57" s="16"/>
      <c r="E57" s="43"/>
      <c r="H57" s="4" t="s">
        <v>83</v>
      </c>
    </row>
    <row r="58" spans="2:8" ht="15">
      <c r="B58" s="135"/>
      <c r="C58" s="81" t="s">
        <v>62</v>
      </c>
      <c r="D58" s="15"/>
      <c r="E58" s="43"/>
      <c r="H58" s="4" t="s">
        <v>84</v>
      </c>
    </row>
    <row r="59" spans="2:8" ht="15.75" thickBot="1">
      <c r="B59" s="135"/>
      <c r="C59" s="81" t="s">
        <v>64</v>
      </c>
      <c r="D59" s="17"/>
      <c r="E59" s="43"/>
      <c r="H59" s="4" t="s">
        <v>85</v>
      </c>
    </row>
    <row r="60" spans="2:8" ht="15.75" thickBot="1">
      <c r="B60" s="140"/>
      <c r="C60" s="141"/>
      <c r="D60" s="82"/>
      <c r="E60" s="55"/>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rovshen.nurmuhamedov@undp.org"/>
    <hyperlink ref="D50" r:id="rId2" display="durikov@mail.ru"/>
    <hyperlink ref="D38" r:id="rId3" display="ahmed.shadurdyev@undp.org"/>
    <hyperlink ref="D42" r:id="rId4" display="durikov@mail.ru"/>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B2:M52"/>
  <sheetViews>
    <sheetView view="pageBreakPreview" zoomScale="106" zoomScaleNormal="106" zoomScaleSheetLayoutView="106" zoomScalePageLayoutView="0" workbookViewId="0" topLeftCell="A39">
      <selection activeCell="G45" sqref="G45"/>
    </sheetView>
  </sheetViews>
  <sheetFormatPr defaultColWidth="9.140625" defaultRowHeight="15"/>
  <cols>
    <col min="1" max="1" width="1.421875" style="19" customWidth="1"/>
    <col min="2" max="2" width="1.57421875" style="18" customWidth="1"/>
    <col min="3" max="3" width="10.28125" style="18" customWidth="1"/>
    <col min="4" max="4" width="21.00390625" style="18" customWidth="1"/>
    <col min="5" max="5" width="35.57421875" style="19" customWidth="1"/>
    <col min="6" max="6" width="38.57421875" style="19" customWidth="1"/>
    <col min="7" max="7" width="13.57421875" style="19" customWidth="1"/>
    <col min="8" max="8" width="1.1484375" style="19" customWidth="1"/>
    <col min="9" max="9" width="1.421875" style="19" customWidth="1"/>
    <col min="10" max="11" width="18.140625" style="19" customWidth="1"/>
    <col min="12" max="12" width="18.28125" style="19" customWidth="1"/>
    <col min="13" max="13" width="9.28125" style="19" customWidth="1"/>
    <col min="14" max="16384" width="9.140625" style="19" customWidth="1"/>
  </cols>
  <sheetData>
    <row r="1" ht="15.75" thickBot="1"/>
    <row r="2" spans="2:8" ht="15.75" thickBot="1">
      <c r="B2" s="65"/>
      <c r="C2" s="66"/>
      <c r="D2" s="66"/>
      <c r="E2" s="67"/>
      <c r="F2" s="67"/>
      <c r="G2" s="67"/>
      <c r="H2" s="68"/>
    </row>
    <row r="3" spans="2:8" ht="21" thickBot="1">
      <c r="B3" s="69"/>
      <c r="C3" s="375" t="s">
        <v>650</v>
      </c>
      <c r="D3" s="376"/>
      <c r="E3" s="376"/>
      <c r="F3" s="376"/>
      <c r="G3" s="377"/>
      <c r="H3" s="228"/>
    </row>
    <row r="4" spans="2:8" ht="15">
      <c r="B4" s="378"/>
      <c r="C4" s="379"/>
      <c r="D4" s="379"/>
      <c r="E4" s="379"/>
      <c r="F4" s="379"/>
      <c r="G4" s="229"/>
      <c r="H4" s="228"/>
    </row>
    <row r="5" spans="2:8" ht="15">
      <c r="B5" s="230"/>
      <c r="C5" s="380"/>
      <c r="D5" s="380"/>
      <c r="E5" s="380"/>
      <c r="F5" s="380"/>
      <c r="G5" s="229"/>
      <c r="H5" s="228"/>
    </row>
    <row r="6" spans="2:8" ht="15">
      <c r="B6" s="230"/>
      <c r="C6" s="231"/>
      <c r="D6" s="232"/>
      <c r="E6" s="233"/>
      <c r="F6" s="229"/>
      <c r="G6" s="229"/>
      <c r="H6" s="228"/>
    </row>
    <row r="7" spans="2:8" ht="15">
      <c r="B7" s="230"/>
      <c r="C7" s="362" t="s">
        <v>244</v>
      </c>
      <c r="D7" s="362"/>
      <c r="E7" s="46"/>
      <c r="F7" s="229"/>
      <c r="G7" s="229"/>
      <c r="H7" s="228"/>
    </row>
    <row r="8" spans="2:8" ht="27.75" customHeight="1" thickBot="1">
      <c r="B8" s="230"/>
      <c r="C8" s="381" t="s">
        <v>270</v>
      </c>
      <c r="D8" s="381"/>
      <c r="E8" s="381"/>
      <c r="F8" s="381"/>
      <c r="G8" s="229"/>
      <c r="H8" s="228"/>
    </row>
    <row r="9" spans="2:8" ht="49.5" customHeight="1" thickBot="1">
      <c r="B9" s="230"/>
      <c r="C9" s="382" t="s">
        <v>652</v>
      </c>
      <c r="D9" s="382"/>
      <c r="E9" s="383">
        <v>1368317</v>
      </c>
      <c r="F9" s="384"/>
      <c r="G9" s="229"/>
      <c r="H9" s="228"/>
    </row>
    <row r="10" spans="2:8" ht="149.25" customHeight="1" thickBot="1">
      <c r="B10" s="230"/>
      <c r="C10" s="362" t="s">
        <v>245</v>
      </c>
      <c r="D10" s="362"/>
      <c r="E10" s="373" t="s">
        <v>653</v>
      </c>
      <c r="F10" s="374"/>
      <c r="G10" s="229"/>
      <c r="H10" s="228"/>
    </row>
    <row r="11" spans="2:8" ht="15">
      <c r="B11" s="230"/>
      <c r="C11" s="232"/>
      <c r="D11" s="232"/>
      <c r="E11" s="229"/>
      <c r="F11" s="229"/>
      <c r="G11" s="229"/>
      <c r="H11" s="228"/>
    </row>
    <row r="12" spans="2:13" ht="15">
      <c r="B12" s="230"/>
      <c r="C12" s="362" t="s">
        <v>218</v>
      </c>
      <c r="D12" s="362"/>
      <c r="E12" s="229"/>
      <c r="F12" s="229"/>
      <c r="G12" s="229"/>
      <c r="H12" s="228"/>
      <c r="J12" s="20"/>
      <c r="K12" s="20"/>
      <c r="L12" s="20"/>
      <c r="M12" s="20"/>
    </row>
    <row r="13" spans="2:13" ht="49.5" customHeight="1">
      <c r="B13" s="230"/>
      <c r="C13" s="362" t="s">
        <v>318</v>
      </c>
      <c r="D13" s="362"/>
      <c r="E13" s="227" t="s">
        <v>219</v>
      </c>
      <c r="F13" s="227" t="s">
        <v>220</v>
      </c>
      <c r="G13" s="229"/>
      <c r="H13" s="228"/>
      <c r="J13" s="21"/>
      <c r="K13" s="21"/>
      <c r="L13" s="21"/>
      <c r="M13" s="20"/>
    </row>
    <row r="14" spans="2:13" ht="60">
      <c r="B14" s="230"/>
      <c r="C14" s="232"/>
      <c r="D14" s="232"/>
      <c r="E14" s="214" t="s">
        <v>369</v>
      </c>
      <c r="F14" s="286">
        <f>9649+18000</f>
        <v>27649</v>
      </c>
      <c r="G14" s="59"/>
      <c r="H14" s="228"/>
      <c r="J14" s="22"/>
      <c r="K14" s="22"/>
      <c r="L14" s="22"/>
      <c r="M14" s="20"/>
    </row>
    <row r="15" spans="2:13" ht="90">
      <c r="B15" s="230"/>
      <c r="C15" s="232"/>
      <c r="D15" s="232"/>
      <c r="E15" s="215" t="s">
        <v>564</v>
      </c>
      <c r="F15" s="287">
        <v>65465</v>
      </c>
      <c r="G15" s="288"/>
      <c r="H15" s="228"/>
      <c r="J15" s="22"/>
      <c r="K15" s="22"/>
      <c r="L15" s="22"/>
      <c r="M15" s="20"/>
    </row>
    <row r="16" spans="2:13" ht="120">
      <c r="B16" s="230"/>
      <c r="C16" s="232"/>
      <c r="D16" s="232"/>
      <c r="E16" s="279" t="s">
        <v>565</v>
      </c>
      <c r="F16" s="286">
        <f>201304+4500</f>
        <v>205804</v>
      </c>
      <c r="G16" s="288"/>
      <c r="H16" s="228"/>
      <c r="J16" s="22"/>
      <c r="K16" s="22"/>
      <c r="L16" s="22"/>
      <c r="M16" s="20"/>
    </row>
    <row r="17" spans="2:13" ht="90">
      <c r="B17" s="230"/>
      <c r="C17" s="232"/>
      <c r="D17" s="232"/>
      <c r="E17" s="280" t="s">
        <v>419</v>
      </c>
      <c r="F17" s="286">
        <f>176296+27000</f>
        <v>203296</v>
      </c>
      <c r="G17" s="59"/>
      <c r="H17" s="228"/>
      <c r="J17" s="22"/>
      <c r="K17" s="22"/>
      <c r="L17" s="22"/>
      <c r="M17" s="20"/>
    </row>
    <row r="18" spans="2:13" ht="75">
      <c r="B18" s="230"/>
      <c r="C18" s="232"/>
      <c r="D18" s="232"/>
      <c r="E18" s="214" t="s">
        <v>566</v>
      </c>
      <c r="F18" s="286">
        <f>150380+42953.31</f>
        <v>193333.31</v>
      </c>
      <c r="G18" s="59"/>
      <c r="H18" s="228"/>
      <c r="J18" s="22"/>
      <c r="K18" s="22"/>
      <c r="L18" s="22"/>
      <c r="M18" s="20"/>
    </row>
    <row r="19" spans="2:13" ht="90">
      <c r="B19" s="230"/>
      <c r="C19" s="232"/>
      <c r="D19" s="232"/>
      <c r="E19" s="214" t="s">
        <v>567</v>
      </c>
      <c r="F19" s="286">
        <f>44612+97000</f>
        <v>141612</v>
      </c>
      <c r="G19" s="59"/>
      <c r="H19" s="228"/>
      <c r="J19" s="22"/>
      <c r="K19" s="22"/>
      <c r="L19" s="22"/>
      <c r="M19" s="20"/>
    </row>
    <row r="20" spans="2:13" ht="120">
      <c r="B20" s="230"/>
      <c r="C20" s="232"/>
      <c r="D20" s="232"/>
      <c r="E20" s="214" t="s">
        <v>568</v>
      </c>
      <c r="F20" s="287">
        <v>10011</v>
      </c>
      <c r="G20" s="59"/>
      <c r="H20" s="228"/>
      <c r="J20" s="22"/>
      <c r="K20" s="22"/>
      <c r="L20" s="22"/>
      <c r="M20" s="20"/>
    </row>
    <row r="21" spans="2:13" ht="105">
      <c r="B21" s="230"/>
      <c r="C21" s="232"/>
      <c r="D21" s="232"/>
      <c r="E21" s="214" t="s">
        <v>569</v>
      </c>
      <c r="F21" s="287">
        <v>6014</v>
      </c>
      <c r="G21" s="59"/>
      <c r="H21" s="228"/>
      <c r="J21" s="22"/>
      <c r="K21" s="22"/>
      <c r="L21" s="22"/>
      <c r="M21" s="20"/>
    </row>
    <row r="22" spans="2:13" ht="75">
      <c r="B22" s="230"/>
      <c r="C22" s="232"/>
      <c r="D22" s="232"/>
      <c r="E22" s="281" t="s">
        <v>570</v>
      </c>
      <c r="F22" s="286">
        <v>27787</v>
      </c>
      <c r="G22" s="59"/>
      <c r="H22" s="228"/>
      <c r="J22" s="22"/>
      <c r="K22" s="22"/>
      <c r="L22" s="22"/>
      <c r="M22" s="20"/>
    </row>
    <row r="23" spans="2:13" ht="37.5" customHeight="1" thickBot="1">
      <c r="B23" s="230"/>
      <c r="C23" s="232"/>
      <c r="D23" s="232"/>
      <c r="E23" s="214" t="s">
        <v>651</v>
      </c>
      <c r="F23" s="289">
        <f>90903+53906.58</f>
        <v>144809.58000000002</v>
      </c>
      <c r="G23" s="59"/>
      <c r="H23" s="228"/>
      <c r="J23" s="22"/>
      <c r="K23" s="22"/>
      <c r="L23" s="22"/>
      <c r="M23" s="20"/>
    </row>
    <row r="24" spans="2:13" ht="15.75" thickBot="1">
      <c r="B24" s="230"/>
      <c r="C24" s="232"/>
      <c r="D24" s="232"/>
      <c r="E24" s="282" t="s">
        <v>306</v>
      </c>
      <c r="F24" s="299">
        <f>SUM(F14:F23)</f>
        <v>1025780.8900000001</v>
      </c>
      <c r="G24" s="59"/>
      <c r="H24" s="228"/>
      <c r="J24" s="22"/>
      <c r="K24" s="22"/>
      <c r="L24" s="22"/>
      <c r="M24" s="20"/>
    </row>
    <row r="25" spans="2:13" ht="15">
      <c r="B25" s="230"/>
      <c r="C25" s="232"/>
      <c r="D25" s="232"/>
      <c r="E25" s="229"/>
      <c r="F25" s="59"/>
      <c r="G25" s="59"/>
      <c r="H25" s="228"/>
      <c r="J25" s="20"/>
      <c r="K25" s="20"/>
      <c r="L25" s="20"/>
      <c r="M25" s="20"/>
    </row>
    <row r="26" spans="2:13" ht="23.25" customHeight="1" thickBot="1">
      <c r="B26" s="230"/>
      <c r="C26" s="362" t="s">
        <v>316</v>
      </c>
      <c r="D26" s="362"/>
      <c r="E26" s="229"/>
      <c r="F26" s="59"/>
      <c r="G26" s="59"/>
      <c r="H26" s="228"/>
      <c r="J26" s="20"/>
      <c r="K26" s="20"/>
      <c r="L26" s="20"/>
      <c r="M26" s="20"/>
    </row>
    <row r="27" spans="2:8" ht="49.5" customHeight="1" thickBot="1">
      <c r="B27" s="230"/>
      <c r="C27" s="362" t="s">
        <v>319</v>
      </c>
      <c r="D27" s="362"/>
      <c r="E27" s="285" t="s">
        <v>219</v>
      </c>
      <c r="F27" s="290" t="s">
        <v>221</v>
      </c>
      <c r="G27" s="291" t="s">
        <v>271</v>
      </c>
      <c r="H27" s="228"/>
    </row>
    <row r="28" spans="2:8" ht="65.25" customHeight="1">
      <c r="B28" s="230"/>
      <c r="C28" s="232"/>
      <c r="D28" s="232"/>
      <c r="E28" s="284" t="s">
        <v>369</v>
      </c>
      <c r="F28" s="292">
        <v>2536.5</v>
      </c>
      <c r="G28" s="293">
        <v>42521</v>
      </c>
      <c r="H28" s="228"/>
    </row>
    <row r="29" spans="2:8" ht="90">
      <c r="B29" s="230"/>
      <c r="C29" s="232"/>
      <c r="D29" s="232"/>
      <c r="E29" s="215" t="s">
        <v>564</v>
      </c>
      <c r="F29" s="294">
        <v>29816</v>
      </c>
      <c r="G29" s="295">
        <v>42521</v>
      </c>
      <c r="H29" s="228"/>
    </row>
    <row r="30" spans="2:8" ht="120">
      <c r="B30" s="230"/>
      <c r="C30" s="232"/>
      <c r="D30" s="232"/>
      <c r="E30" s="279" t="s">
        <v>565</v>
      </c>
      <c r="F30" s="294">
        <v>124723</v>
      </c>
      <c r="G30" s="295">
        <v>42521</v>
      </c>
      <c r="H30" s="228"/>
    </row>
    <row r="31" spans="2:8" ht="90">
      <c r="B31" s="230"/>
      <c r="C31" s="232"/>
      <c r="D31" s="232"/>
      <c r="E31" s="280" t="s">
        <v>419</v>
      </c>
      <c r="F31" s="294">
        <v>109786</v>
      </c>
      <c r="G31" s="295">
        <v>42521</v>
      </c>
      <c r="H31" s="228"/>
    </row>
    <row r="32" spans="2:8" ht="75">
      <c r="B32" s="230"/>
      <c r="C32" s="232"/>
      <c r="D32" s="232"/>
      <c r="E32" s="214" t="s">
        <v>566</v>
      </c>
      <c r="F32" s="294">
        <v>81944.5</v>
      </c>
      <c r="G32" s="295">
        <v>42521</v>
      </c>
      <c r="H32" s="228"/>
    </row>
    <row r="33" spans="2:8" ht="90">
      <c r="B33" s="230"/>
      <c r="C33" s="232"/>
      <c r="D33" s="232"/>
      <c r="E33" s="214" t="s">
        <v>567</v>
      </c>
      <c r="F33" s="294">
        <v>27481.5</v>
      </c>
      <c r="G33" s="295">
        <v>42521</v>
      </c>
      <c r="H33" s="228"/>
    </row>
    <row r="34" spans="2:8" ht="163.5" customHeight="1">
      <c r="B34" s="230"/>
      <c r="C34" s="232"/>
      <c r="D34" s="232"/>
      <c r="E34" s="214" t="s">
        <v>568</v>
      </c>
      <c r="F34" s="294">
        <v>2814</v>
      </c>
      <c r="G34" s="295">
        <v>42521</v>
      </c>
      <c r="H34" s="228"/>
    </row>
    <row r="35" spans="2:8" ht="105">
      <c r="B35" s="230"/>
      <c r="C35" s="232"/>
      <c r="D35" s="232"/>
      <c r="E35" s="214" t="s">
        <v>569</v>
      </c>
      <c r="F35" s="294">
        <v>3506</v>
      </c>
      <c r="G35" s="295">
        <v>42521</v>
      </c>
      <c r="H35" s="228"/>
    </row>
    <row r="36" spans="2:8" ht="75">
      <c r="B36" s="230"/>
      <c r="C36" s="232"/>
      <c r="D36" s="232"/>
      <c r="E36" s="281" t="s">
        <v>570</v>
      </c>
      <c r="F36" s="294">
        <v>16544.5</v>
      </c>
      <c r="G36" s="295">
        <v>42521</v>
      </c>
      <c r="H36" s="228"/>
    </row>
    <row r="37" spans="2:8" ht="30">
      <c r="B37" s="230"/>
      <c r="C37" s="232"/>
      <c r="D37" s="232"/>
      <c r="E37" s="214" t="s">
        <v>651</v>
      </c>
      <c r="F37" s="294">
        <v>28562.5</v>
      </c>
      <c r="G37" s="295">
        <v>42521</v>
      </c>
      <c r="H37" s="228"/>
    </row>
    <row r="38" spans="2:8" ht="15.75" thickBot="1">
      <c r="B38" s="230"/>
      <c r="C38" s="232"/>
      <c r="D38" s="232"/>
      <c r="E38" s="269"/>
      <c r="F38" s="296"/>
      <c r="G38" s="297"/>
      <c r="H38" s="228"/>
    </row>
    <row r="39" spans="2:8" ht="15.75" thickBot="1">
      <c r="B39" s="230"/>
      <c r="C39" s="232"/>
      <c r="D39" s="232"/>
      <c r="E39" s="283" t="s">
        <v>306</v>
      </c>
      <c r="F39" s="300">
        <f>SUM(F28:F38)</f>
        <v>427714.5</v>
      </c>
      <c r="G39" s="298"/>
      <c r="H39" s="228"/>
    </row>
    <row r="40" spans="2:8" ht="15">
      <c r="B40" s="230"/>
      <c r="C40" s="232"/>
      <c r="D40" s="232"/>
      <c r="E40" s="229"/>
      <c r="F40" s="229"/>
      <c r="G40" s="229"/>
      <c r="H40" s="228"/>
    </row>
    <row r="41" spans="2:8" ht="34.5" customHeight="1" thickBot="1">
      <c r="B41" s="230"/>
      <c r="C41" s="362" t="s">
        <v>320</v>
      </c>
      <c r="D41" s="362"/>
      <c r="E41" s="362"/>
      <c r="F41" s="362"/>
      <c r="G41" s="234"/>
      <c r="H41" s="228"/>
    </row>
    <row r="42" spans="2:8" ht="178.5" customHeight="1" thickBot="1">
      <c r="B42" s="230"/>
      <c r="C42" s="362" t="s">
        <v>215</v>
      </c>
      <c r="D42" s="362"/>
      <c r="E42" s="368" t="s">
        <v>616</v>
      </c>
      <c r="F42" s="369"/>
      <c r="G42" s="229"/>
      <c r="H42" s="228"/>
    </row>
    <row r="43" spans="2:8" ht="15.75" thickBot="1">
      <c r="B43" s="230"/>
      <c r="C43" s="370"/>
      <c r="D43" s="370"/>
      <c r="E43" s="370"/>
      <c r="F43" s="370"/>
      <c r="G43" s="229"/>
      <c r="H43" s="228"/>
    </row>
    <row r="44" spans="2:8" ht="59.25" customHeight="1" thickBot="1">
      <c r="B44" s="230"/>
      <c r="C44" s="362" t="s">
        <v>216</v>
      </c>
      <c r="D44" s="362"/>
      <c r="E44" s="371">
        <v>346000</v>
      </c>
      <c r="F44" s="372"/>
      <c r="G44" s="229"/>
      <c r="H44" s="228"/>
    </row>
    <row r="45" spans="2:8" ht="112.5" customHeight="1" thickBot="1">
      <c r="B45" s="230"/>
      <c r="C45" s="362" t="s">
        <v>217</v>
      </c>
      <c r="D45" s="362"/>
      <c r="E45" s="363" t="s">
        <v>668</v>
      </c>
      <c r="F45" s="364"/>
      <c r="G45" s="229"/>
      <c r="H45" s="228"/>
    </row>
    <row r="46" spans="2:8" ht="15">
      <c r="B46" s="230"/>
      <c r="C46" s="232"/>
      <c r="D46" s="232"/>
      <c r="E46" s="229"/>
      <c r="F46" s="229"/>
      <c r="G46" s="229"/>
      <c r="H46" s="228"/>
    </row>
    <row r="47" spans="2:8" ht="15.75" thickBot="1">
      <c r="B47" s="235"/>
      <c r="C47" s="365"/>
      <c r="D47" s="365"/>
      <c r="E47" s="70"/>
      <c r="F47" s="236"/>
      <c r="G47" s="236"/>
      <c r="H47" s="237"/>
    </row>
    <row r="48" spans="2:7" s="23" customFormat="1" ht="25.5" customHeight="1">
      <c r="B48" s="238"/>
      <c r="C48" s="366"/>
      <c r="D48" s="366"/>
      <c r="E48" s="367"/>
      <c r="F48" s="367"/>
      <c r="G48" s="239"/>
    </row>
    <row r="49" spans="2:7" ht="15">
      <c r="B49" s="238"/>
      <c r="C49" s="240"/>
      <c r="D49" s="238"/>
      <c r="E49" s="241"/>
      <c r="F49" s="239"/>
      <c r="G49" s="239"/>
    </row>
    <row r="50" spans="2:7" ht="15">
      <c r="B50" s="238"/>
      <c r="C50" s="240"/>
      <c r="D50" s="240"/>
      <c r="E50" s="241"/>
      <c r="F50" s="241"/>
      <c r="G50" s="242"/>
    </row>
    <row r="51" spans="5:6" ht="15">
      <c r="E51" s="24"/>
      <c r="F51" s="24"/>
    </row>
    <row r="52" spans="5:6" ht="15">
      <c r="E52" s="24"/>
      <c r="F52" s="24"/>
    </row>
  </sheetData>
  <sheetProtection/>
  <mergeCells count="24">
    <mergeCell ref="C3:G3"/>
    <mergeCell ref="B4:F4"/>
    <mergeCell ref="C5:F5"/>
    <mergeCell ref="C7:D7"/>
    <mergeCell ref="C8:F8"/>
    <mergeCell ref="C9:D9"/>
    <mergeCell ref="E9:F9"/>
    <mergeCell ref="E44:F44"/>
    <mergeCell ref="C10:D10"/>
    <mergeCell ref="E10:F10"/>
    <mergeCell ref="C12:D12"/>
    <mergeCell ref="C13:D13"/>
    <mergeCell ref="C26:D26"/>
    <mergeCell ref="C27:D27"/>
    <mergeCell ref="C45:D45"/>
    <mergeCell ref="E45:F45"/>
    <mergeCell ref="C47:D47"/>
    <mergeCell ref="C48:D48"/>
    <mergeCell ref="E48:F48"/>
    <mergeCell ref="C41:F41"/>
    <mergeCell ref="C42:D42"/>
    <mergeCell ref="E42:F42"/>
    <mergeCell ref="C43:F43"/>
    <mergeCell ref="C44:D44"/>
  </mergeCells>
  <dataValidations count="1">
    <dataValidation type="whole" allowBlank="1" showInputMessage="1" showErrorMessage="1" sqref="E44 E9">
      <formula1>-999999999</formula1>
      <formula2>999999999</formula2>
    </dataValidation>
  </dataValidations>
  <printOptions/>
  <pageMargins left="0.25" right="0.25" top="0.18" bottom="0.19" header="0.17" footer="0.17"/>
  <pageSetup fitToHeight="0"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2:P127"/>
  <sheetViews>
    <sheetView view="pageBreakPreview" zoomScaleNormal="93" zoomScaleSheetLayoutView="100" zoomScalePageLayoutView="0" workbookViewId="0" topLeftCell="A113">
      <selection activeCell="G99" sqref="G99:G100"/>
    </sheetView>
  </sheetViews>
  <sheetFormatPr defaultColWidth="9.140625" defaultRowHeight="15"/>
  <cols>
    <col min="1" max="1" width="1.57421875" style="0" customWidth="1"/>
    <col min="2" max="2" width="2.8515625" style="0" customWidth="1"/>
    <col min="3" max="3" width="24.00390625" style="0" customWidth="1"/>
    <col min="4" max="4" width="23.421875" style="0" customWidth="1"/>
    <col min="5" max="5" width="15.00390625" style="0" customWidth="1"/>
    <col min="6" max="6" width="12.7109375" style="0" customWidth="1"/>
    <col min="7" max="7" width="37.421875" style="0" customWidth="1"/>
    <col min="8" max="8" width="14.00390625" style="0" customWidth="1"/>
    <col min="9" max="9" width="1.57421875" style="0" hidden="1" customWidth="1"/>
    <col min="10" max="10" width="44.421875" style="0" customWidth="1"/>
    <col min="11" max="11" width="22.28125" style="0" customWidth="1"/>
    <col min="12" max="12" width="12.8515625" style="0" customWidth="1"/>
  </cols>
  <sheetData>
    <row r="1" ht="8.25" customHeight="1" thickBot="1"/>
    <row r="2" spans="2:9" ht="15.75" thickBot="1">
      <c r="B2" s="84"/>
      <c r="C2" s="85"/>
      <c r="D2" s="85"/>
      <c r="E2" s="85"/>
      <c r="F2" s="85"/>
      <c r="G2" s="85"/>
      <c r="H2" s="86"/>
      <c r="I2" s="86"/>
    </row>
    <row r="3" spans="2:9" ht="21" thickBot="1">
      <c r="B3" s="87"/>
      <c r="C3" s="375" t="s">
        <v>222</v>
      </c>
      <c r="D3" s="376"/>
      <c r="E3" s="376"/>
      <c r="F3" s="376"/>
      <c r="G3" s="376"/>
      <c r="H3" s="377"/>
      <c r="I3" s="56"/>
    </row>
    <row r="4" spans="2:9" ht="15">
      <c r="B4" s="391"/>
      <c r="C4" s="392"/>
      <c r="D4" s="392"/>
      <c r="E4" s="392"/>
      <c r="F4" s="392"/>
      <c r="G4" s="392"/>
      <c r="H4" s="393"/>
      <c r="I4" s="56"/>
    </row>
    <row r="5" spans="2:9" ht="16.5" thickBot="1">
      <c r="B5" s="57"/>
      <c r="C5" s="400" t="s">
        <v>327</v>
      </c>
      <c r="D5" s="400"/>
      <c r="E5" s="400"/>
      <c r="F5" s="400"/>
      <c r="G5" s="400"/>
      <c r="H5" s="401"/>
      <c r="I5" s="56"/>
    </row>
    <row r="6" spans="2:9" ht="15.75" thickBot="1">
      <c r="B6" s="57"/>
      <c r="C6" s="404" t="s">
        <v>342</v>
      </c>
      <c r="D6" s="404"/>
      <c r="E6" s="404"/>
      <c r="F6" s="405"/>
      <c r="G6" s="190">
        <v>5</v>
      </c>
      <c r="H6" s="193"/>
      <c r="I6" s="56"/>
    </row>
    <row r="7" spans="2:9" ht="15">
      <c r="B7" s="57"/>
      <c r="C7" s="58"/>
      <c r="D7" s="59"/>
      <c r="E7" s="58"/>
      <c r="F7" s="58"/>
      <c r="G7" s="58"/>
      <c r="H7" s="193"/>
      <c r="I7" s="56"/>
    </row>
    <row r="8" spans="2:9" ht="15">
      <c r="B8" s="57"/>
      <c r="C8" s="399" t="s">
        <v>237</v>
      </c>
      <c r="D8" s="399"/>
      <c r="E8" s="60"/>
      <c r="F8" s="60"/>
      <c r="G8" s="60"/>
      <c r="H8" s="194"/>
      <c r="I8" s="56"/>
    </row>
    <row r="9" spans="2:9" ht="15" customHeight="1">
      <c r="B9" s="57"/>
      <c r="C9" s="402" t="s">
        <v>238</v>
      </c>
      <c r="D9" s="402"/>
      <c r="E9" s="402"/>
      <c r="F9" s="402"/>
      <c r="G9" s="402"/>
      <c r="H9" s="403"/>
      <c r="I9" s="56"/>
    </row>
    <row r="10" spans="2:11" ht="42.75">
      <c r="B10" s="57"/>
      <c r="C10" s="301" t="s">
        <v>240</v>
      </c>
      <c r="D10" s="301" t="s">
        <v>239</v>
      </c>
      <c r="E10" s="301" t="s">
        <v>311</v>
      </c>
      <c r="F10" s="301" t="s">
        <v>315</v>
      </c>
      <c r="G10" s="302" t="s">
        <v>467</v>
      </c>
      <c r="H10" s="301" t="s">
        <v>468</v>
      </c>
      <c r="I10" s="303"/>
      <c r="J10" s="301" t="s">
        <v>412</v>
      </c>
      <c r="K10" s="301" t="s">
        <v>411</v>
      </c>
    </row>
    <row r="11" spans="1:16" s="260" customFormat="1" ht="60.75" customHeight="1">
      <c r="A11" s="258"/>
      <c r="B11" s="259"/>
      <c r="C11" s="304" t="s">
        <v>505</v>
      </c>
      <c r="D11" s="529"/>
      <c r="E11" s="305">
        <v>26000</v>
      </c>
      <c r="F11" s="306">
        <v>41484</v>
      </c>
      <c r="G11" s="306" t="s">
        <v>423</v>
      </c>
      <c r="H11" s="307">
        <v>0</v>
      </c>
      <c r="I11" s="308"/>
      <c r="J11" s="309" t="s">
        <v>445</v>
      </c>
      <c r="K11" s="310"/>
      <c r="M11" s="261"/>
      <c r="O11" s="261"/>
      <c r="P11" s="261"/>
    </row>
    <row r="12" spans="1:11" s="260" customFormat="1" ht="61.5" customHeight="1">
      <c r="A12" s="258"/>
      <c r="B12" s="259"/>
      <c r="C12" s="304" t="s">
        <v>504</v>
      </c>
      <c r="D12" s="529"/>
      <c r="E12" s="305">
        <v>29750</v>
      </c>
      <c r="F12" s="306">
        <v>41486</v>
      </c>
      <c r="G12" s="304" t="s">
        <v>424</v>
      </c>
      <c r="H12" s="307">
        <v>0</v>
      </c>
      <c r="I12" s="308"/>
      <c r="J12" s="309" t="s">
        <v>446</v>
      </c>
      <c r="K12" s="310"/>
    </row>
    <row r="13" spans="1:11" s="260" customFormat="1" ht="47.25" customHeight="1">
      <c r="A13" s="258"/>
      <c r="B13" s="259"/>
      <c r="C13" s="304" t="s">
        <v>507</v>
      </c>
      <c r="D13" s="529"/>
      <c r="E13" s="305">
        <v>7000</v>
      </c>
      <c r="F13" s="306">
        <v>41421</v>
      </c>
      <c r="G13" s="304" t="s">
        <v>425</v>
      </c>
      <c r="H13" s="307">
        <v>0</v>
      </c>
      <c r="I13" s="308"/>
      <c r="J13" s="309" t="s">
        <v>465</v>
      </c>
      <c r="K13" s="310"/>
    </row>
    <row r="14" spans="1:11" s="260" customFormat="1" ht="47.25" customHeight="1">
      <c r="A14" s="258"/>
      <c r="B14" s="259"/>
      <c r="C14" s="304" t="s">
        <v>506</v>
      </c>
      <c r="D14" s="529"/>
      <c r="E14" s="305">
        <v>7000</v>
      </c>
      <c r="F14" s="306">
        <v>41423</v>
      </c>
      <c r="G14" s="306" t="s">
        <v>425</v>
      </c>
      <c r="H14" s="307">
        <v>0</v>
      </c>
      <c r="I14" s="308"/>
      <c r="J14" s="309" t="s">
        <v>466</v>
      </c>
      <c r="K14" s="310"/>
    </row>
    <row r="15" spans="1:11" s="260" customFormat="1" ht="41.25" customHeight="1">
      <c r="A15" s="258"/>
      <c r="B15" s="259"/>
      <c r="C15" s="304" t="s">
        <v>543</v>
      </c>
      <c r="D15" s="529"/>
      <c r="E15" s="305">
        <f>2146*12</f>
        <v>25752</v>
      </c>
      <c r="F15" s="306">
        <v>41795</v>
      </c>
      <c r="G15" s="306" t="s">
        <v>544</v>
      </c>
      <c r="H15" s="307">
        <v>2146</v>
      </c>
      <c r="I15" s="308"/>
      <c r="J15" s="309" t="s">
        <v>447</v>
      </c>
      <c r="K15" s="309" t="s">
        <v>496</v>
      </c>
    </row>
    <row r="16" spans="1:11" s="260" customFormat="1" ht="91.5" customHeight="1">
      <c r="A16" s="258"/>
      <c r="B16" s="259"/>
      <c r="C16" s="311" t="s">
        <v>594</v>
      </c>
      <c r="D16" s="529"/>
      <c r="E16" s="305">
        <f>1606*12</f>
        <v>19272</v>
      </c>
      <c r="F16" s="312">
        <v>41821</v>
      </c>
      <c r="G16" s="306" t="s">
        <v>449</v>
      </c>
      <c r="H16" s="307">
        <v>1606</v>
      </c>
      <c r="I16" s="308"/>
      <c r="J16" s="309" t="s">
        <v>448</v>
      </c>
      <c r="K16" s="309" t="s">
        <v>684</v>
      </c>
    </row>
    <row r="17" spans="1:11" s="260" customFormat="1" ht="75" customHeight="1">
      <c r="A17" s="258"/>
      <c r="B17" s="259"/>
      <c r="C17" s="311" t="s">
        <v>581</v>
      </c>
      <c r="D17" s="529"/>
      <c r="E17" s="305">
        <f>824*2</f>
        <v>1648</v>
      </c>
      <c r="F17" s="312" t="s">
        <v>582</v>
      </c>
      <c r="G17" s="306" t="s">
        <v>584</v>
      </c>
      <c r="H17" s="307">
        <v>0</v>
      </c>
      <c r="I17" s="308"/>
      <c r="J17" s="309" t="s">
        <v>469</v>
      </c>
      <c r="K17" s="309"/>
    </row>
    <row r="18" spans="1:11" s="260" customFormat="1" ht="77.25" customHeight="1">
      <c r="A18" s="258"/>
      <c r="B18" s="259"/>
      <c r="C18" s="311" t="s">
        <v>585</v>
      </c>
      <c r="D18" s="529"/>
      <c r="E18" s="305">
        <f>824*2</f>
        <v>1648</v>
      </c>
      <c r="F18" s="312" t="s">
        <v>582</v>
      </c>
      <c r="G18" s="306" t="s">
        <v>587</v>
      </c>
      <c r="H18" s="307">
        <v>0</v>
      </c>
      <c r="I18" s="308"/>
      <c r="J18" s="309" t="s">
        <v>450</v>
      </c>
      <c r="K18" s="309"/>
    </row>
    <row r="19" spans="1:11" s="260" customFormat="1" ht="65.25" customHeight="1">
      <c r="A19" s="258"/>
      <c r="B19" s="259"/>
      <c r="C19" s="311" t="s">
        <v>586</v>
      </c>
      <c r="D19" s="529"/>
      <c r="E19" s="305">
        <f>858*2</f>
        <v>1716</v>
      </c>
      <c r="F19" s="312" t="s">
        <v>583</v>
      </c>
      <c r="G19" s="306" t="s">
        <v>588</v>
      </c>
      <c r="H19" s="307">
        <v>0</v>
      </c>
      <c r="I19" s="313"/>
      <c r="J19" s="309" t="s">
        <v>451</v>
      </c>
      <c r="K19" s="309"/>
    </row>
    <row r="20" spans="1:11" s="260" customFormat="1" ht="157.5" customHeight="1">
      <c r="A20" s="258"/>
      <c r="B20" s="259"/>
      <c r="C20" s="311" t="s">
        <v>591</v>
      </c>
      <c r="D20" s="529"/>
      <c r="E20" s="305">
        <f>12*893</f>
        <v>10716</v>
      </c>
      <c r="F20" s="312" t="s">
        <v>592</v>
      </c>
      <c r="G20" s="306" t="s">
        <v>593</v>
      </c>
      <c r="H20" s="307">
        <v>0</v>
      </c>
      <c r="I20" s="313"/>
      <c r="J20" s="309" t="s">
        <v>452</v>
      </c>
      <c r="K20" s="309" t="s">
        <v>685</v>
      </c>
    </row>
    <row r="21" spans="1:11" s="260" customFormat="1" ht="73.5" customHeight="1">
      <c r="A21" s="258"/>
      <c r="B21" s="259"/>
      <c r="C21" s="311" t="s">
        <v>589</v>
      </c>
      <c r="D21" s="529"/>
      <c r="E21" s="305">
        <f>1606*0.3*12</f>
        <v>5781.599999999999</v>
      </c>
      <c r="F21" s="312" t="s">
        <v>590</v>
      </c>
      <c r="G21" s="306" t="s">
        <v>453</v>
      </c>
      <c r="H21" s="307">
        <f>5781.6-1927.2</f>
        <v>3854.4000000000005</v>
      </c>
      <c r="I21" s="313"/>
      <c r="J21" s="309" t="s">
        <v>454</v>
      </c>
      <c r="K21" s="309" t="s">
        <v>492</v>
      </c>
    </row>
    <row r="22" spans="1:11" s="260" customFormat="1" ht="73.5" customHeight="1">
      <c r="A22" s="258"/>
      <c r="B22" s="259"/>
      <c r="C22" s="311" t="s">
        <v>595</v>
      </c>
      <c r="D22" s="529"/>
      <c r="E22" s="305">
        <f>(710*12)*0.7</f>
        <v>5964</v>
      </c>
      <c r="F22" s="312" t="s">
        <v>542</v>
      </c>
      <c r="G22" s="306" t="s">
        <v>541</v>
      </c>
      <c r="H22" s="307">
        <f>497*8</f>
        <v>3976</v>
      </c>
      <c r="I22" s="313"/>
      <c r="J22" s="309" t="s">
        <v>455</v>
      </c>
      <c r="K22" s="309" t="s">
        <v>493</v>
      </c>
    </row>
    <row r="23" spans="1:15" s="260" customFormat="1" ht="54.75" customHeight="1">
      <c r="A23" s="258"/>
      <c r="B23" s="259"/>
      <c r="C23" s="311" t="s">
        <v>515</v>
      </c>
      <c r="D23" s="529"/>
      <c r="E23" s="305">
        <v>4968</v>
      </c>
      <c r="F23" s="312" t="s">
        <v>428</v>
      </c>
      <c r="G23" s="306" t="s">
        <v>429</v>
      </c>
      <c r="H23" s="307">
        <v>0</v>
      </c>
      <c r="I23" s="397"/>
      <c r="J23" s="309" t="s">
        <v>457</v>
      </c>
      <c r="K23" s="310"/>
      <c r="O23" s="262"/>
    </row>
    <row r="24" spans="1:15" s="260" customFormat="1" ht="45">
      <c r="A24" s="258"/>
      <c r="B24" s="259"/>
      <c r="C24" s="311" t="s">
        <v>514</v>
      </c>
      <c r="D24" s="529"/>
      <c r="E24" s="305">
        <v>15000</v>
      </c>
      <c r="F24" s="312" t="s">
        <v>430</v>
      </c>
      <c r="G24" s="306" t="s">
        <v>431</v>
      </c>
      <c r="H24" s="307">
        <f>15000-1500-4500-3000</f>
        <v>6000</v>
      </c>
      <c r="I24" s="397"/>
      <c r="J24" s="309" t="s">
        <v>470</v>
      </c>
      <c r="K24" s="310"/>
      <c r="O24" s="262"/>
    </row>
    <row r="25" spans="1:15" s="260" customFormat="1" ht="30">
      <c r="A25" s="258"/>
      <c r="B25" s="259"/>
      <c r="C25" s="311"/>
      <c r="D25" s="529"/>
      <c r="E25" s="305">
        <v>18000</v>
      </c>
      <c r="F25" s="312">
        <v>42128</v>
      </c>
      <c r="G25" s="315">
        <v>0</v>
      </c>
      <c r="H25" s="307">
        <v>18000</v>
      </c>
      <c r="I25" s="314"/>
      <c r="J25" s="309" t="s">
        <v>470</v>
      </c>
      <c r="K25" s="310"/>
      <c r="O25" s="262"/>
    </row>
    <row r="26" spans="1:15" s="260" customFormat="1" ht="37.5" customHeight="1">
      <c r="A26" s="258"/>
      <c r="B26" s="259"/>
      <c r="C26" s="311" t="s">
        <v>508</v>
      </c>
      <c r="D26" s="529"/>
      <c r="E26" s="305">
        <v>3600</v>
      </c>
      <c r="F26" s="312">
        <v>41492</v>
      </c>
      <c r="G26" s="306" t="s">
        <v>535</v>
      </c>
      <c r="H26" s="307">
        <v>0</v>
      </c>
      <c r="I26" s="397"/>
      <c r="J26" s="309" t="s">
        <v>471</v>
      </c>
      <c r="K26" s="310"/>
      <c r="O26" s="262"/>
    </row>
    <row r="27" spans="1:15" s="260" customFormat="1" ht="37.5" customHeight="1">
      <c r="A27" s="258"/>
      <c r="B27" s="259"/>
      <c r="C27" s="311"/>
      <c r="D27" s="529"/>
      <c r="E27" s="305">
        <v>4000</v>
      </c>
      <c r="F27" s="312">
        <v>42128</v>
      </c>
      <c r="G27" s="315">
        <v>0</v>
      </c>
      <c r="H27" s="307">
        <v>4000</v>
      </c>
      <c r="I27" s="397"/>
      <c r="J27" s="309" t="s">
        <v>471</v>
      </c>
      <c r="K27" s="310"/>
      <c r="O27" s="262"/>
    </row>
    <row r="28" spans="1:15" s="260" customFormat="1" ht="30.75" customHeight="1">
      <c r="A28" s="258"/>
      <c r="B28" s="259"/>
      <c r="C28" s="311" t="s">
        <v>512</v>
      </c>
      <c r="D28" s="529"/>
      <c r="E28" s="305">
        <v>3600</v>
      </c>
      <c r="F28" s="312">
        <v>41498</v>
      </c>
      <c r="G28" s="306" t="s">
        <v>535</v>
      </c>
      <c r="H28" s="307">
        <v>0</v>
      </c>
      <c r="I28" s="397"/>
      <c r="J28" s="309" t="s">
        <v>472</v>
      </c>
      <c r="K28" s="310"/>
      <c r="O28" s="262"/>
    </row>
    <row r="29" spans="1:15" s="260" customFormat="1" ht="30.75" customHeight="1">
      <c r="A29" s="258"/>
      <c r="B29" s="259"/>
      <c r="C29" s="316"/>
      <c r="D29" s="529"/>
      <c r="E29" s="305">
        <v>4000</v>
      </c>
      <c r="F29" s="312">
        <v>42128</v>
      </c>
      <c r="G29" s="315">
        <v>0</v>
      </c>
      <c r="H29" s="307">
        <v>4000</v>
      </c>
      <c r="I29" s="397"/>
      <c r="J29" s="309" t="s">
        <v>472</v>
      </c>
      <c r="K29" s="317"/>
      <c r="O29" s="262"/>
    </row>
    <row r="30" spans="1:15" s="260" customFormat="1" ht="35.25" customHeight="1">
      <c r="A30" s="258"/>
      <c r="B30" s="259"/>
      <c r="C30" s="316" t="s">
        <v>513</v>
      </c>
      <c r="D30" s="530"/>
      <c r="E30" s="318">
        <v>3600</v>
      </c>
      <c r="F30" s="319">
        <v>41498</v>
      </c>
      <c r="G30" s="320" t="s">
        <v>535</v>
      </c>
      <c r="H30" s="321">
        <v>0</v>
      </c>
      <c r="I30" s="397"/>
      <c r="J30" s="309" t="s">
        <v>578</v>
      </c>
      <c r="K30" s="322"/>
      <c r="O30" s="262"/>
    </row>
    <row r="31" spans="1:15" s="260" customFormat="1" ht="35.25" customHeight="1">
      <c r="A31" s="258"/>
      <c r="B31" s="259"/>
      <c r="C31" s="316"/>
      <c r="D31" s="530"/>
      <c r="E31" s="305">
        <v>4500</v>
      </c>
      <c r="F31" s="312">
        <v>42128</v>
      </c>
      <c r="G31" s="315">
        <v>0</v>
      </c>
      <c r="H31" s="307">
        <v>4500</v>
      </c>
      <c r="I31" s="314"/>
      <c r="J31" s="309" t="s">
        <v>578</v>
      </c>
      <c r="K31" s="322"/>
      <c r="O31" s="262"/>
    </row>
    <row r="32" spans="1:15" s="260" customFormat="1" ht="93.75" customHeight="1">
      <c r="A32" s="258"/>
      <c r="B32" s="259"/>
      <c r="C32" s="311" t="s">
        <v>459</v>
      </c>
      <c r="D32" s="530"/>
      <c r="E32" s="318">
        <v>1700</v>
      </c>
      <c r="F32" s="319" t="s">
        <v>432</v>
      </c>
      <c r="G32" s="320" t="s">
        <v>433</v>
      </c>
      <c r="H32" s="321">
        <v>0</v>
      </c>
      <c r="I32" s="323"/>
      <c r="J32" s="309" t="s">
        <v>458</v>
      </c>
      <c r="K32" s="309"/>
      <c r="O32" s="262"/>
    </row>
    <row r="33" spans="1:15" s="260" customFormat="1" ht="33.75" customHeight="1">
      <c r="A33" s="258"/>
      <c r="B33" s="259"/>
      <c r="C33" s="311" t="s">
        <v>485</v>
      </c>
      <c r="D33" s="530"/>
      <c r="E33" s="321">
        <v>2704.44</v>
      </c>
      <c r="F33" s="324" t="s">
        <v>488</v>
      </c>
      <c r="G33" s="320" t="s">
        <v>536</v>
      </c>
      <c r="H33" s="321">
        <v>0</v>
      </c>
      <c r="I33" s="314"/>
      <c r="J33" s="309" t="s">
        <v>494</v>
      </c>
      <c r="K33" s="309"/>
      <c r="O33" s="262"/>
    </row>
    <row r="34" spans="1:15" s="260" customFormat="1" ht="33.75" customHeight="1">
      <c r="A34" s="258"/>
      <c r="B34" s="259"/>
      <c r="C34" s="311" t="s">
        <v>579</v>
      </c>
      <c r="D34" s="530"/>
      <c r="E34" s="321">
        <v>5000</v>
      </c>
      <c r="F34" s="324" t="s">
        <v>580</v>
      </c>
      <c r="G34" s="315">
        <v>0</v>
      </c>
      <c r="H34" s="321">
        <v>5000</v>
      </c>
      <c r="I34" s="314"/>
      <c r="J34" s="309" t="s">
        <v>494</v>
      </c>
      <c r="K34" s="309"/>
      <c r="O34" s="262"/>
    </row>
    <row r="35" spans="1:15" s="260" customFormat="1" ht="57" customHeight="1">
      <c r="A35" s="258"/>
      <c r="B35" s="259"/>
      <c r="C35" s="311" t="s">
        <v>486</v>
      </c>
      <c r="D35" s="530"/>
      <c r="E35" s="318">
        <f>450+308.39+347.43</f>
        <v>1105.82</v>
      </c>
      <c r="F35" s="324" t="s">
        <v>489</v>
      </c>
      <c r="G35" s="320" t="s">
        <v>490</v>
      </c>
      <c r="H35" s="321">
        <v>0</v>
      </c>
      <c r="I35" s="314"/>
      <c r="J35" s="309" t="s">
        <v>494</v>
      </c>
      <c r="K35" s="309"/>
      <c r="O35" s="262"/>
    </row>
    <row r="36" spans="1:15" s="260" customFormat="1" ht="183" customHeight="1">
      <c r="A36" s="258"/>
      <c r="B36" s="259"/>
      <c r="C36" s="311" t="s">
        <v>533</v>
      </c>
      <c r="D36" s="530"/>
      <c r="E36" s="318">
        <v>1000</v>
      </c>
      <c r="F36" s="324" t="s">
        <v>534</v>
      </c>
      <c r="G36" s="320" t="s">
        <v>532</v>
      </c>
      <c r="H36" s="321">
        <v>0</v>
      </c>
      <c r="I36" s="314"/>
      <c r="J36" s="309" t="s">
        <v>497</v>
      </c>
      <c r="K36" s="309"/>
      <c r="O36" s="262"/>
    </row>
    <row r="37" spans="1:15" s="260" customFormat="1" ht="159" customHeight="1">
      <c r="A37" s="258"/>
      <c r="B37" s="259"/>
      <c r="C37" s="311" t="s">
        <v>575</v>
      </c>
      <c r="D37" s="530"/>
      <c r="E37" s="318">
        <f>1064.8</f>
        <v>1064.8</v>
      </c>
      <c r="F37" s="324" t="s">
        <v>576</v>
      </c>
      <c r="G37" s="320" t="s">
        <v>491</v>
      </c>
      <c r="H37" s="321">
        <v>0</v>
      </c>
      <c r="I37" s="314"/>
      <c r="J37" s="309" t="s">
        <v>495</v>
      </c>
      <c r="K37" s="309" t="s">
        <v>574</v>
      </c>
      <c r="O37" s="262"/>
    </row>
    <row r="38" spans="1:15" s="260" customFormat="1" ht="153" customHeight="1">
      <c r="A38" s="258"/>
      <c r="B38" s="259"/>
      <c r="C38" s="311" t="s">
        <v>571</v>
      </c>
      <c r="D38" s="530"/>
      <c r="E38" s="318">
        <f>1377.6</f>
        <v>1377.6</v>
      </c>
      <c r="F38" s="324" t="s">
        <v>572</v>
      </c>
      <c r="G38" s="320" t="s">
        <v>577</v>
      </c>
      <c r="H38" s="321">
        <f>114.8*2</f>
        <v>229.6</v>
      </c>
      <c r="I38" s="314"/>
      <c r="J38" s="309" t="s">
        <v>495</v>
      </c>
      <c r="K38" s="309" t="s">
        <v>573</v>
      </c>
      <c r="O38" s="262"/>
    </row>
    <row r="39" spans="1:15" s="260" customFormat="1" ht="36" customHeight="1">
      <c r="A39" s="258"/>
      <c r="B39" s="259"/>
      <c r="C39" s="311" t="s">
        <v>509</v>
      </c>
      <c r="D39" s="529"/>
      <c r="E39" s="305">
        <v>2043</v>
      </c>
      <c r="F39" s="312" t="s">
        <v>426</v>
      </c>
      <c r="G39" s="306" t="s">
        <v>427</v>
      </c>
      <c r="H39" s="307">
        <v>0</v>
      </c>
      <c r="I39" s="314"/>
      <c r="J39" s="309" t="s">
        <v>456</v>
      </c>
      <c r="K39" s="310"/>
      <c r="O39" s="262"/>
    </row>
    <row r="40" spans="1:11" s="260" customFormat="1" ht="47.25" customHeight="1">
      <c r="A40" s="258"/>
      <c r="B40" s="259"/>
      <c r="C40" s="311" t="s">
        <v>510</v>
      </c>
      <c r="D40" s="530"/>
      <c r="E40" s="305">
        <v>12183</v>
      </c>
      <c r="F40" s="319" t="s">
        <v>483</v>
      </c>
      <c r="G40" s="306" t="s">
        <v>487</v>
      </c>
      <c r="H40" s="307">
        <f>(E40-2436)-2436</f>
        <v>7311</v>
      </c>
      <c r="I40" s="314"/>
      <c r="J40" s="309" t="s">
        <v>473</v>
      </c>
      <c r="K40" s="309"/>
    </row>
    <row r="41" spans="1:11" s="260" customFormat="1" ht="36" customHeight="1">
      <c r="A41" s="258"/>
      <c r="B41" s="259"/>
      <c r="C41" s="311"/>
      <c r="D41" s="530"/>
      <c r="E41" s="305">
        <v>11500</v>
      </c>
      <c r="F41" s="312">
        <v>42128</v>
      </c>
      <c r="G41" s="315">
        <v>0</v>
      </c>
      <c r="H41" s="307">
        <v>0</v>
      </c>
      <c r="I41" s="314"/>
      <c r="J41" s="309" t="s">
        <v>473</v>
      </c>
      <c r="K41" s="309"/>
    </row>
    <row r="42" spans="1:11" s="260" customFormat="1" ht="108" customHeight="1">
      <c r="A42" s="258"/>
      <c r="B42" s="259"/>
      <c r="C42" s="316" t="s">
        <v>511</v>
      </c>
      <c r="D42" s="530"/>
      <c r="E42" s="318">
        <v>80000</v>
      </c>
      <c r="F42" s="319" t="s">
        <v>434</v>
      </c>
      <c r="G42" s="320" t="s">
        <v>537</v>
      </c>
      <c r="H42" s="321">
        <f>80000-40033-11765</f>
        <v>28202</v>
      </c>
      <c r="I42" s="314"/>
      <c r="J42" s="322" t="s">
        <v>484</v>
      </c>
      <c r="K42" s="322"/>
    </row>
    <row r="43" spans="1:11" s="260" customFormat="1" ht="67.5" customHeight="1">
      <c r="A43" s="258"/>
      <c r="B43" s="259"/>
      <c r="C43" s="311" t="s">
        <v>435</v>
      </c>
      <c r="D43" s="529"/>
      <c r="E43" s="305">
        <v>12630</v>
      </c>
      <c r="F43" s="312" t="s">
        <v>436</v>
      </c>
      <c r="G43" s="315">
        <v>0</v>
      </c>
      <c r="H43" s="307">
        <f>E43</f>
        <v>12630</v>
      </c>
      <c r="I43" s="323"/>
      <c r="J43" s="309" t="s">
        <v>474</v>
      </c>
      <c r="K43" s="309"/>
    </row>
    <row r="44" spans="1:11" s="260" customFormat="1" ht="67.5" customHeight="1">
      <c r="A44" s="258"/>
      <c r="B44" s="259"/>
      <c r="C44" s="311"/>
      <c r="D44" s="529"/>
      <c r="E44" s="305">
        <v>18000</v>
      </c>
      <c r="F44" s="312">
        <v>42128</v>
      </c>
      <c r="G44" s="315">
        <v>0</v>
      </c>
      <c r="H44" s="307">
        <f>E44</f>
        <v>18000</v>
      </c>
      <c r="I44" s="323"/>
      <c r="J44" s="309" t="s">
        <v>474</v>
      </c>
      <c r="K44" s="309"/>
    </row>
    <row r="45" spans="1:11" s="260" customFormat="1" ht="34.5" customHeight="1">
      <c r="A45" s="258"/>
      <c r="B45" s="259"/>
      <c r="C45" s="311" t="s">
        <v>437</v>
      </c>
      <c r="D45" s="529"/>
      <c r="E45" s="305">
        <v>22170</v>
      </c>
      <c r="F45" s="312" t="s">
        <v>438</v>
      </c>
      <c r="G45" s="315">
        <v>0</v>
      </c>
      <c r="H45" s="307">
        <v>22170</v>
      </c>
      <c r="I45" s="323"/>
      <c r="J45" s="309" t="s">
        <v>475</v>
      </c>
      <c r="K45" s="309"/>
    </row>
    <row r="46" spans="1:11" s="260" customFormat="1" ht="36.75" customHeight="1">
      <c r="A46" s="258"/>
      <c r="B46" s="259"/>
      <c r="C46" s="311" t="s">
        <v>439</v>
      </c>
      <c r="D46" s="529"/>
      <c r="E46" s="305">
        <v>10700</v>
      </c>
      <c r="F46" s="312" t="s">
        <v>440</v>
      </c>
      <c r="G46" s="315">
        <v>0</v>
      </c>
      <c r="H46" s="307">
        <v>10700</v>
      </c>
      <c r="I46" s="323"/>
      <c r="J46" s="309" t="s">
        <v>460</v>
      </c>
      <c r="K46" s="309"/>
    </row>
    <row r="47" spans="1:11" s="260" customFormat="1" ht="36.75" customHeight="1">
      <c r="A47" s="258"/>
      <c r="B47" s="259"/>
      <c r="C47" s="311"/>
      <c r="D47" s="529"/>
      <c r="E47" s="305">
        <v>14000</v>
      </c>
      <c r="F47" s="312">
        <v>42128</v>
      </c>
      <c r="G47" s="315">
        <v>0</v>
      </c>
      <c r="H47" s="307">
        <v>14000</v>
      </c>
      <c r="I47" s="323"/>
      <c r="J47" s="309" t="s">
        <v>460</v>
      </c>
      <c r="K47" s="309"/>
    </row>
    <row r="48" spans="1:11" s="260" customFormat="1" ht="28.5" customHeight="1">
      <c r="A48" s="258"/>
      <c r="B48" s="259"/>
      <c r="C48" s="311" t="s">
        <v>441</v>
      </c>
      <c r="D48" s="529"/>
      <c r="E48" s="305">
        <v>21620</v>
      </c>
      <c r="F48" s="312">
        <v>41643</v>
      </c>
      <c r="G48" s="315">
        <v>0</v>
      </c>
      <c r="H48" s="307">
        <v>21620</v>
      </c>
      <c r="I48" s="323"/>
      <c r="J48" s="309" t="s">
        <v>476</v>
      </c>
      <c r="K48" s="309"/>
    </row>
    <row r="49" spans="1:11" s="260" customFormat="1" ht="72.75" customHeight="1">
      <c r="A49" s="258"/>
      <c r="B49" s="259"/>
      <c r="C49" s="311" t="s">
        <v>538</v>
      </c>
      <c r="D49" s="529"/>
      <c r="E49" s="305">
        <v>29500</v>
      </c>
      <c r="F49" s="312">
        <v>41744</v>
      </c>
      <c r="G49" s="315">
        <v>0</v>
      </c>
      <c r="H49" s="307">
        <f>E49</f>
        <v>29500</v>
      </c>
      <c r="I49" s="323"/>
      <c r="J49" s="309" t="s">
        <v>445</v>
      </c>
      <c r="K49" s="309"/>
    </row>
    <row r="50" spans="1:11" s="260" customFormat="1" ht="69.75" customHeight="1">
      <c r="A50" s="258"/>
      <c r="B50" s="259"/>
      <c r="C50" s="311" t="s">
        <v>539</v>
      </c>
      <c r="D50" s="529"/>
      <c r="E50" s="305">
        <f>858*12</f>
        <v>10296</v>
      </c>
      <c r="F50" s="312">
        <v>41781</v>
      </c>
      <c r="G50" s="315">
        <v>0</v>
      </c>
      <c r="H50" s="307">
        <f>E50</f>
        <v>10296</v>
      </c>
      <c r="I50" s="323"/>
      <c r="J50" s="309" t="s">
        <v>540</v>
      </c>
      <c r="K50" s="309"/>
    </row>
    <row r="51" spans="2:11" s="222" customFormat="1" ht="18" customHeight="1">
      <c r="B51" s="57"/>
      <c r="C51" s="256"/>
      <c r="D51" s="257"/>
      <c r="E51" s="268"/>
      <c r="F51" s="264"/>
      <c r="G51" s="266"/>
      <c r="H51" s="267"/>
      <c r="I51" s="278"/>
      <c r="J51" s="325"/>
      <c r="K51" s="325"/>
    </row>
    <row r="52" spans="2:11" s="222" customFormat="1" ht="18" customHeight="1">
      <c r="B52" s="57"/>
      <c r="C52" s="256"/>
      <c r="D52" s="264"/>
      <c r="E52" s="265"/>
      <c r="F52" s="264"/>
      <c r="G52" s="265"/>
      <c r="H52" s="247"/>
      <c r="I52" s="278"/>
      <c r="J52" s="325"/>
      <c r="K52" s="325"/>
    </row>
    <row r="53" spans="2:11" s="222" customFormat="1" ht="18" customHeight="1">
      <c r="B53" s="57"/>
      <c r="C53" s="256"/>
      <c r="D53" s="257"/>
      <c r="E53" s="268"/>
      <c r="F53" s="264"/>
      <c r="G53" s="265"/>
      <c r="H53" s="247"/>
      <c r="I53" s="278"/>
      <c r="J53" s="325"/>
      <c r="K53" s="325"/>
    </row>
    <row r="54" spans="2:11" s="222" customFormat="1" ht="18" customHeight="1">
      <c r="B54" s="57"/>
      <c r="C54" s="256"/>
      <c r="D54" s="257"/>
      <c r="E54" s="268"/>
      <c r="F54" s="264"/>
      <c r="G54" s="265"/>
      <c r="H54" s="247"/>
      <c r="I54" s="278"/>
      <c r="J54" s="325"/>
      <c r="K54" s="325"/>
    </row>
    <row r="55" spans="2:11" s="223" customFormat="1" ht="15.75" customHeight="1">
      <c r="B55" s="57"/>
      <c r="C55" s="399" t="s">
        <v>241</v>
      </c>
      <c r="D55" s="399"/>
      <c r="E55" s="59"/>
      <c r="F55" s="59"/>
      <c r="G55" s="59"/>
      <c r="H55" s="56"/>
      <c r="I55" s="406"/>
      <c r="J55" s="326"/>
      <c r="K55" s="326"/>
    </row>
    <row r="56" spans="2:11" s="223" customFormat="1" ht="15">
      <c r="B56" s="57"/>
      <c r="C56" s="398" t="s">
        <v>243</v>
      </c>
      <c r="D56" s="398"/>
      <c r="E56" s="398"/>
      <c r="F56" s="277"/>
      <c r="G56" s="277"/>
      <c r="H56" s="224"/>
      <c r="I56" s="406"/>
      <c r="J56" s="326"/>
      <c r="K56" s="326"/>
    </row>
    <row r="57" spans="2:11" s="223" customFormat="1" ht="45.75" customHeight="1">
      <c r="B57" s="57"/>
      <c r="C57" s="327" t="s">
        <v>314</v>
      </c>
      <c r="D57" s="328" t="s">
        <v>242</v>
      </c>
      <c r="E57" s="328" t="s">
        <v>312</v>
      </c>
      <c r="F57" s="328" t="s">
        <v>313</v>
      </c>
      <c r="G57" s="328" t="s">
        <v>310</v>
      </c>
      <c r="H57" s="225"/>
      <c r="I57" s="406"/>
      <c r="J57" s="326"/>
      <c r="K57" s="326"/>
    </row>
    <row r="58" spans="2:11" s="223" customFormat="1" ht="30" customHeight="1">
      <c r="B58" s="57"/>
      <c r="C58" s="388" t="s">
        <v>523</v>
      </c>
      <c r="D58" s="531"/>
      <c r="E58" s="329">
        <v>16210.53</v>
      </c>
      <c r="F58" s="396">
        <v>16210.53</v>
      </c>
      <c r="G58" s="395" t="s">
        <v>526</v>
      </c>
      <c r="H58" s="56"/>
      <c r="I58" s="278"/>
      <c r="J58" s="326"/>
      <c r="K58" s="326"/>
    </row>
    <row r="59" spans="2:11" s="223" customFormat="1" ht="15.75" thickBot="1">
      <c r="B59" s="57"/>
      <c r="C59" s="389"/>
      <c r="D59" s="532"/>
      <c r="E59" s="409">
        <v>24070.18</v>
      </c>
      <c r="F59" s="396"/>
      <c r="G59" s="395"/>
      <c r="H59" s="56"/>
      <c r="I59" s="64"/>
      <c r="J59" s="326"/>
      <c r="K59" s="326"/>
    </row>
    <row r="60" spans="2:11" s="223" customFormat="1" ht="33" customHeight="1">
      <c r="B60" s="226"/>
      <c r="C60" s="390"/>
      <c r="D60" s="533"/>
      <c r="E60" s="410"/>
      <c r="F60" s="396"/>
      <c r="G60" s="395"/>
      <c r="H60" s="56"/>
      <c r="I60" s="330"/>
      <c r="J60" s="326"/>
      <c r="K60" s="326"/>
    </row>
    <row r="61" spans="2:11" s="223" customFormat="1" ht="15">
      <c r="B61" s="226"/>
      <c r="C61" s="388" t="s">
        <v>522</v>
      </c>
      <c r="D61" s="531"/>
      <c r="E61" s="329">
        <v>44441.02</v>
      </c>
      <c r="F61" s="396">
        <v>29989.12</v>
      </c>
      <c r="G61" s="395" t="s">
        <v>477</v>
      </c>
      <c r="H61" s="56"/>
      <c r="I61" s="330"/>
      <c r="J61" s="326"/>
      <c r="K61" s="326"/>
    </row>
    <row r="62" spans="2:11" s="223" customFormat="1" ht="15">
      <c r="B62" s="226"/>
      <c r="C62" s="389"/>
      <c r="D62" s="534"/>
      <c r="E62" s="329">
        <v>31115.44</v>
      </c>
      <c r="F62" s="396"/>
      <c r="G62" s="395"/>
      <c r="H62" s="56"/>
      <c r="I62" s="330"/>
      <c r="J62" s="326"/>
      <c r="K62" s="326"/>
    </row>
    <row r="63" spans="2:11" s="223" customFormat="1" ht="37.5" customHeight="1">
      <c r="B63" s="226"/>
      <c r="C63" s="390"/>
      <c r="D63" s="534"/>
      <c r="E63" s="329">
        <v>29989.12</v>
      </c>
      <c r="F63" s="396"/>
      <c r="G63" s="395"/>
      <c r="H63" s="56"/>
      <c r="I63" s="330"/>
      <c r="J63" s="326"/>
      <c r="K63" s="326"/>
    </row>
    <row r="64" spans="2:11" s="223" customFormat="1" ht="60.75" customHeight="1">
      <c r="B64" s="226"/>
      <c r="C64" s="388" t="s">
        <v>521</v>
      </c>
      <c r="D64" s="534"/>
      <c r="E64" s="329" t="s">
        <v>498</v>
      </c>
      <c r="F64" s="407">
        <v>4784.74</v>
      </c>
      <c r="G64" s="388" t="s">
        <v>442</v>
      </c>
      <c r="H64" s="56"/>
      <c r="I64" s="330"/>
      <c r="J64" s="326"/>
      <c r="K64" s="326"/>
    </row>
    <row r="65" spans="2:11" s="223" customFormat="1" ht="58.5" customHeight="1">
      <c r="B65" s="226"/>
      <c r="C65" s="390"/>
      <c r="D65" s="534"/>
      <c r="E65" s="329">
        <v>5518.53</v>
      </c>
      <c r="F65" s="408"/>
      <c r="G65" s="390"/>
      <c r="H65" s="56"/>
      <c r="I65" s="330"/>
      <c r="J65" s="326"/>
      <c r="K65" s="326"/>
    </row>
    <row r="66" spans="2:12" s="223" customFormat="1" ht="42" customHeight="1">
      <c r="B66" s="226"/>
      <c r="C66" s="388" t="s">
        <v>516</v>
      </c>
      <c r="D66" s="534"/>
      <c r="E66" s="329">
        <v>3781.23</v>
      </c>
      <c r="F66" s="394">
        <v>3781.23</v>
      </c>
      <c r="G66" s="395" t="s">
        <v>478</v>
      </c>
      <c r="H66" s="56"/>
      <c r="I66" s="330"/>
      <c r="J66" s="326"/>
      <c r="K66" s="331"/>
      <c r="L66" s="243"/>
    </row>
    <row r="67" spans="2:12" s="223" customFormat="1" ht="44.25" customHeight="1">
      <c r="B67" s="57"/>
      <c r="C67" s="389"/>
      <c r="D67" s="532"/>
      <c r="E67" s="409">
        <f>12826.1/2.85</f>
        <v>4500.3859649122805</v>
      </c>
      <c r="F67" s="394"/>
      <c r="G67" s="395"/>
      <c r="H67" s="56"/>
      <c r="I67" s="330"/>
      <c r="J67" s="326"/>
      <c r="K67" s="331"/>
      <c r="L67" s="243"/>
    </row>
    <row r="68" spans="2:12" s="223" customFormat="1" ht="32.25" customHeight="1">
      <c r="B68" s="57"/>
      <c r="C68" s="390"/>
      <c r="D68" s="533"/>
      <c r="E68" s="410"/>
      <c r="F68" s="394"/>
      <c r="G68" s="395"/>
      <c r="H68" s="56"/>
      <c r="I68" s="330"/>
      <c r="J68" s="326"/>
      <c r="K68" s="332"/>
      <c r="L68" s="243"/>
    </row>
    <row r="69" spans="2:12" s="223" customFormat="1" ht="52.5" customHeight="1">
      <c r="B69" s="57"/>
      <c r="C69" s="388" t="s">
        <v>517</v>
      </c>
      <c r="D69" s="535"/>
      <c r="E69" s="329" t="s">
        <v>500</v>
      </c>
      <c r="F69" s="407">
        <v>9350</v>
      </c>
      <c r="G69" s="388" t="s">
        <v>502</v>
      </c>
      <c r="H69" s="56"/>
      <c r="I69" s="330"/>
      <c r="J69" s="326"/>
      <c r="K69" s="332"/>
      <c r="L69" s="243"/>
    </row>
    <row r="70" spans="2:11" s="223" customFormat="1" ht="36.75" customHeight="1">
      <c r="B70" s="59"/>
      <c r="C70" s="390"/>
      <c r="D70" s="535"/>
      <c r="E70" s="329" t="s">
        <v>499</v>
      </c>
      <c r="F70" s="408"/>
      <c r="G70" s="390"/>
      <c r="H70" s="263"/>
      <c r="I70" s="330"/>
      <c r="J70" s="326"/>
      <c r="K70" s="333"/>
    </row>
    <row r="71" spans="2:11" s="223" customFormat="1" ht="72" customHeight="1">
      <c r="B71" s="59"/>
      <c r="C71" s="388" t="s">
        <v>518</v>
      </c>
      <c r="D71" s="535"/>
      <c r="E71" s="329" t="s">
        <v>501</v>
      </c>
      <c r="F71" s="407">
        <v>8743.86</v>
      </c>
      <c r="G71" s="388" t="s">
        <v>686</v>
      </c>
      <c r="H71" s="263"/>
      <c r="I71" s="330"/>
      <c r="J71" s="326"/>
      <c r="K71" s="333"/>
    </row>
    <row r="72" spans="2:11" s="223" customFormat="1" ht="93.75" customHeight="1">
      <c r="B72" s="59"/>
      <c r="C72" s="390"/>
      <c r="D72" s="535"/>
      <c r="E72" s="329" t="s">
        <v>499</v>
      </c>
      <c r="F72" s="408"/>
      <c r="G72" s="390"/>
      <c r="H72" s="263"/>
      <c r="I72" s="330"/>
      <c r="J72" s="326"/>
      <c r="K72" s="326"/>
    </row>
    <row r="73" spans="2:11" s="223" customFormat="1" ht="33.75" customHeight="1">
      <c r="B73" s="59"/>
      <c r="C73" s="388" t="s">
        <v>519</v>
      </c>
      <c r="D73" s="535"/>
      <c r="E73" s="329">
        <v>3415.78</v>
      </c>
      <c r="F73" s="407">
        <v>3415.78</v>
      </c>
      <c r="G73" s="388" t="s">
        <v>479</v>
      </c>
      <c r="H73" s="263"/>
      <c r="I73" s="330"/>
      <c r="J73" s="326"/>
      <c r="K73" s="326"/>
    </row>
    <row r="74" spans="2:11" s="223" customFormat="1" ht="35.25" customHeight="1">
      <c r="B74" s="59"/>
      <c r="C74" s="389"/>
      <c r="D74" s="535"/>
      <c r="E74" s="329">
        <v>3587.72</v>
      </c>
      <c r="F74" s="411"/>
      <c r="G74" s="389"/>
      <c r="H74" s="263"/>
      <c r="I74" s="330"/>
      <c r="J74" s="326"/>
      <c r="K74" s="326"/>
    </row>
    <row r="75" spans="2:11" s="223" customFormat="1" ht="35.25" customHeight="1">
      <c r="B75" s="59"/>
      <c r="C75" s="390"/>
      <c r="D75" s="536"/>
      <c r="E75" s="329">
        <v>3589.47</v>
      </c>
      <c r="F75" s="408"/>
      <c r="G75" s="390"/>
      <c r="H75" s="263"/>
      <c r="I75" s="330"/>
      <c r="J75" s="326"/>
      <c r="K75" s="326"/>
    </row>
    <row r="76" spans="2:11" s="223" customFormat="1" ht="30.75" customHeight="1">
      <c r="B76" s="59"/>
      <c r="C76" s="388" t="s">
        <v>520</v>
      </c>
      <c r="D76" s="535"/>
      <c r="E76" s="329">
        <f>67370.94/2.85</f>
        <v>23638.926315789475</v>
      </c>
      <c r="F76" s="407">
        <f>E76</f>
        <v>23638.926315789475</v>
      </c>
      <c r="G76" s="388" t="s">
        <v>503</v>
      </c>
      <c r="H76" s="263"/>
      <c r="I76" s="330"/>
      <c r="J76" s="326"/>
      <c r="K76" s="326"/>
    </row>
    <row r="77" spans="2:11" s="223" customFormat="1" ht="21" customHeight="1">
      <c r="B77" s="59"/>
      <c r="C77" s="389"/>
      <c r="D77" s="535"/>
      <c r="E77" s="334">
        <v>26116.84</v>
      </c>
      <c r="F77" s="411"/>
      <c r="G77" s="389"/>
      <c r="H77" s="263"/>
      <c r="I77" s="330"/>
      <c r="J77" s="326"/>
      <c r="K77" s="326"/>
    </row>
    <row r="78" spans="2:11" s="223" customFormat="1" ht="36" customHeight="1">
      <c r="B78" s="249"/>
      <c r="C78" s="412"/>
      <c r="D78" s="535"/>
      <c r="E78" s="334">
        <v>82100</v>
      </c>
      <c r="F78" s="408"/>
      <c r="G78" s="390"/>
      <c r="H78" s="263"/>
      <c r="I78" s="330"/>
      <c r="J78" s="326"/>
      <c r="K78" s="326"/>
    </row>
    <row r="79" spans="1:11" ht="68.25" customHeight="1">
      <c r="A79" s="94"/>
      <c r="B79" s="249"/>
      <c r="C79" s="413" t="s">
        <v>530</v>
      </c>
      <c r="D79" s="535"/>
      <c r="E79" s="329">
        <v>4978.95</v>
      </c>
      <c r="F79" s="385">
        <f>E79</f>
        <v>4978.95</v>
      </c>
      <c r="G79" s="388" t="s">
        <v>531</v>
      </c>
      <c r="H79" s="263"/>
      <c r="I79" s="335"/>
      <c r="J79" s="248"/>
      <c r="K79" s="248"/>
    </row>
    <row r="80" spans="1:11" ht="15">
      <c r="A80" s="94"/>
      <c r="B80" s="249"/>
      <c r="C80" s="414"/>
      <c r="D80" s="535"/>
      <c r="E80" s="329">
        <v>5775</v>
      </c>
      <c r="F80" s="386"/>
      <c r="G80" s="389"/>
      <c r="H80" s="263"/>
      <c r="I80" s="335"/>
      <c r="J80" s="248"/>
      <c r="K80" s="248"/>
    </row>
    <row r="81" spans="1:11" ht="15">
      <c r="A81" s="94"/>
      <c r="B81" s="249"/>
      <c r="C81" s="414"/>
      <c r="D81" s="535"/>
      <c r="E81" s="329">
        <v>6892.98</v>
      </c>
      <c r="F81" s="386"/>
      <c r="G81" s="389"/>
      <c r="H81" s="263"/>
      <c r="I81" s="335"/>
      <c r="J81" s="248"/>
      <c r="K81" s="248"/>
    </row>
    <row r="82" spans="1:11" ht="15">
      <c r="A82" s="94"/>
      <c r="B82" s="249"/>
      <c r="C82" s="414"/>
      <c r="D82" s="535"/>
      <c r="E82" s="329">
        <v>8900</v>
      </c>
      <c r="F82" s="386"/>
      <c r="G82" s="389"/>
      <c r="H82" s="263"/>
      <c r="I82" s="335"/>
      <c r="J82" s="248"/>
      <c r="K82" s="248"/>
    </row>
    <row r="83" spans="1:11" ht="15">
      <c r="A83" s="94"/>
      <c r="B83" s="249"/>
      <c r="C83" s="414"/>
      <c r="D83" s="535"/>
      <c r="E83" s="329">
        <v>11115.79</v>
      </c>
      <c r="F83" s="386"/>
      <c r="G83" s="389"/>
      <c r="H83" s="263"/>
      <c r="I83" s="335"/>
      <c r="J83" s="248"/>
      <c r="K83" s="248"/>
    </row>
    <row r="84" spans="1:11" ht="15">
      <c r="A84" s="94"/>
      <c r="B84" s="249"/>
      <c r="C84" s="414"/>
      <c r="D84" s="535"/>
      <c r="E84" s="329">
        <v>12421.05</v>
      </c>
      <c r="F84" s="386"/>
      <c r="G84" s="389"/>
      <c r="H84" s="263"/>
      <c r="I84" s="335"/>
      <c r="J84" s="248"/>
      <c r="K84" s="248"/>
    </row>
    <row r="85" spans="1:11" ht="15">
      <c r="A85" s="94"/>
      <c r="B85" s="249"/>
      <c r="C85" s="414"/>
      <c r="D85" s="535"/>
      <c r="E85" s="329">
        <v>18526.32</v>
      </c>
      <c r="F85" s="386"/>
      <c r="G85" s="389"/>
      <c r="H85" s="263"/>
      <c r="I85" s="335"/>
      <c r="J85" s="248"/>
      <c r="K85" s="248"/>
    </row>
    <row r="86" spans="1:11" ht="15">
      <c r="A86" s="94"/>
      <c r="B86" s="249"/>
      <c r="C86" s="414"/>
      <c r="D86" s="535"/>
      <c r="E86" s="329">
        <v>22578.95</v>
      </c>
      <c r="F86" s="386"/>
      <c r="G86" s="389"/>
      <c r="H86" s="263"/>
      <c r="I86" s="335"/>
      <c r="J86" s="248"/>
      <c r="K86" s="248"/>
    </row>
    <row r="87" spans="1:11" ht="15">
      <c r="A87" s="94"/>
      <c r="B87" s="249"/>
      <c r="C87" s="414"/>
      <c r="D87" s="535"/>
      <c r="E87" s="329">
        <v>25473.68</v>
      </c>
      <c r="F87" s="386"/>
      <c r="G87" s="389"/>
      <c r="H87" s="263"/>
      <c r="I87" s="335"/>
      <c r="J87" s="248"/>
      <c r="K87" s="248"/>
    </row>
    <row r="88" spans="1:11" ht="15">
      <c r="A88" s="94"/>
      <c r="B88" s="249"/>
      <c r="C88" s="414"/>
      <c r="D88" s="535"/>
      <c r="E88" s="329">
        <v>27720</v>
      </c>
      <c r="F88" s="386"/>
      <c r="G88" s="389"/>
      <c r="H88" s="263"/>
      <c r="I88" s="335"/>
      <c r="J88" s="248"/>
      <c r="K88" s="248"/>
    </row>
    <row r="89" spans="1:11" ht="15">
      <c r="A89" s="94"/>
      <c r="B89" s="249"/>
      <c r="C89" s="414"/>
      <c r="D89" s="535"/>
      <c r="E89" s="329">
        <v>31378.95</v>
      </c>
      <c r="F89" s="386"/>
      <c r="G89" s="389"/>
      <c r="H89" s="263"/>
      <c r="I89" s="335"/>
      <c r="J89" s="248"/>
      <c r="K89" s="248"/>
    </row>
    <row r="90" spans="1:11" ht="15">
      <c r="A90" s="94"/>
      <c r="B90" s="249"/>
      <c r="C90" s="412"/>
      <c r="D90" s="535"/>
      <c r="E90" s="329">
        <v>32421.05</v>
      </c>
      <c r="F90" s="387"/>
      <c r="G90" s="390"/>
      <c r="H90" s="263"/>
      <c r="I90" s="335"/>
      <c r="J90" s="248"/>
      <c r="K90" s="248"/>
    </row>
    <row r="91" spans="1:11" ht="105">
      <c r="A91" s="94"/>
      <c r="B91" s="250"/>
      <c r="C91" s="337" t="s">
        <v>524</v>
      </c>
      <c r="D91" s="535"/>
      <c r="E91" s="329">
        <v>79744.43</v>
      </c>
      <c r="F91" s="338">
        <f>E91</f>
        <v>79744.43</v>
      </c>
      <c r="G91" s="339" t="s">
        <v>525</v>
      </c>
      <c r="H91" s="340"/>
      <c r="I91" s="341"/>
      <c r="J91" s="341"/>
      <c r="K91" s="341"/>
    </row>
    <row r="92" spans="1:11" ht="17.25" customHeight="1">
      <c r="A92" s="94"/>
      <c r="B92" s="249"/>
      <c r="C92" s="413" t="s">
        <v>597</v>
      </c>
      <c r="D92" s="535"/>
      <c r="E92" s="329">
        <v>23454.63</v>
      </c>
      <c r="F92" s="385">
        <f>E92</f>
        <v>23454.63</v>
      </c>
      <c r="G92" s="388" t="s">
        <v>596</v>
      </c>
      <c r="H92" s="263"/>
      <c r="I92" s="335"/>
      <c r="J92" s="248"/>
      <c r="K92" s="248"/>
    </row>
    <row r="93" spans="1:11" ht="15">
      <c r="A93" s="94"/>
      <c r="B93" s="249"/>
      <c r="C93" s="414"/>
      <c r="D93" s="535"/>
      <c r="E93" s="329">
        <v>25976.67</v>
      </c>
      <c r="F93" s="386"/>
      <c r="G93" s="389"/>
      <c r="H93" s="263"/>
      <c r="I93" s="335"/>
      <c r="J93" s="248"/>
      <c r="K93" s="248"/>
    </row>
    <row r="94" spans="1:11" ht="15">
      <c r="A94" s="94"/>
      <c r="B94" s="249"/>
      <c r="C94" s="414"/>
      <c r="D94" s="535"/>
      <c r="E94" s="329">
        <v>25102.37</v>
      </c>
      <c r="F94" s="386"/>
      <c r="G94" s="389"/>
      <c r="H94" s="263"/>
      <c r="I94" s="335"/>
      <c r="J94" s="248"/>
      <c r="K94" s="248"/>
    </row>
    <row r="95" spans="1:11" ht="30" customHeight="1">
      <c r="A95" s="94"/>
      <c r="B95" s="249"/>
      <c r="C95" s="414"/>
      <c r="D95" s="537"/>
      <c r="E95" s="409">
        <v>34187.72</v>
      </c>
      <c r="F95" s="386"/>
      <c r="G95" s="389"/>
      <c r="H95" s="263"/>
      <c r="I95" s="335"/>
      <c r="J95" s="248"/>
      <c r="K95" s="248"/>
    </row>
    <row r="96" spans="1:11" ht="5.25" customHeight="1">
      <c r="A96" s="94"/>
      <c r="B96" s="249"/>
      <c r="C96" s="342"/>
      <c r="D96" s="538"/>
      <c r="E96" s="410"/>
      <c r="F96" s="387"/>
      <c r="G96" s="343"/>
      <c r="H96" s="263"/>
      <c r="I96" s="335"/>
      <c r="J96" s="248"/>
      <c r="K96" s="248"/>
    </row>
    <row r="97" spans="1:11" ht="17.25" customHeight="1">
      <c r="A97" s="94"/>
      <c r="B97" s="249"/>
      <c r="C97" s="388" t="s">
        <v>598</v>
      </c>
      <c r="D97" s="535"/>
      <c r="E97" s="329">
        <v>17684.21</v>
      </c>
      <c r="F97" s="385">
        <f>E98</f>
        <v>19923.68</v>
      </c>
      <c r="G97" s="388" t="s">
        <v>687</v>
      </c>
      <c r="H97" s="263"/>
      <c r="I97" s="335"/>
      <c r="J97" s="248"/>
      <c r="K97" s="248"/>
    </row>
    <row r="98" spans="1:11" ht="112.5" customHeight="1">
      <c r="A98" s="94"/>
      <c r="B98" s="249"/>
      <c r="C98" s="390"/>
      <c r="D98" s="535"/>
      <c r="E98" s="329">
        <v>19923.68</v>
      </c>
      <c r="F98" s="387"/>
      <c r="G98" s="390"/>
      <c r="H98" s="263"/>
      <c r="I98" s="335"/>
      <c r="J98" s="248"/>
      <c r="K98" s="248"/>
    </row>
    <row r="99" spans="1:11" ht="17.25" customHeight="1">
      <c r="A99" s="94"/>
      <c r="B99" s="249"/>
      <c r="C99" s="388" t="s">
        <v>599</v>
      </c>
      <c r="D99" s="535"/>
      <c r="E99" s="329">
        <v>16438.6</v>
      </c>
      <c r="F99" s="385">
        <f>E99</f>
        <v>16438.6</v>
      </c>
      <c r="G99" s="388" t="s">
        <v>600</v>
      </c>
      <c r="H99" s="263"/>
      <c r="I99" s="335"/>
      <c r="J99" s="248"/>
      <c r="K99" s="248"/>
    </row>
    <row r="100" spans="1:11" ht="48.75" customHeight="1">
      <c r="A100" s="94"/>
      <c r="B100" s="249"/>
      <c r="C100" s="390"/>
      <c r="D100" s="535"/>
      <c r="E100" s="329">
        <v>18101.75</v>
      </c>
      <c r="F100" s="387"/>
      <c r="G100" s="390"/>
      <c r="H100" s="263"/>
      <c r="I100" s="335"/>
      <c r="J100" s="248"/>
      <c r="K100" s="248"/>
    </row>
    <row r="101" spans="1:11" ht="17.25" customHeight="1">
      <c r="A101" s="94"/>
      <c r="B101" s="249"/>
      <c r="C101" s="388" t="s">
        <v>601</v>
      </c>
      <c r="D101" s="535"/>
      <c r="E101" s="329">
        <v>90762.11</v>
      </c>
      <c r="F101" s="385">
        <f>E101</f>
        <v>90762.11</v>
      </c>
      <c r="G101" s="388" t="s">
        <v>602</v>
      </c>
      <c r="H101" s="263"/>
      <c r="I101" s="335"/>
      <c r="J101" s="248"/>
      <c r="K101" s="248"/>
    </row>
    <row r="102" spans="1:11" ht="15">
      <c r="A102" s="94"/>
      <c r="B102" s="249"/>
      <c r="C102" s="389"/>
      <c r="D102" s="535"/>
      <c r="E102" s="329">
        <v>122896.14</v>
      </c>
      <c r="F102" s="386"/>
      <c r="G102" s="389"/>
      <c r="H102" s="263"/>
      <c r="I102" s="335"/>
      <c r="J102" s="248"/>
      <c r="K102" s="248"/>
    </row>
    <row r="103" spans="1:11" ht="45.75" customHeight="1">
      <c r="A103" s="94"/>
      <c r="B103" s="249"/>
      <c r="C103" s="390"/>
      <c r="D103" s="535"/>
      <c r="E103" s="329">
        <v>96835.58</v>
      </c>
      <c r="F103" s="387"/>
      <c r="G103" s="390"/>
      <c r="H103" s="263"/>
      <c r="I103" s="335"/>
      <c r="J103" s="248"/>
      <c r="K103" s="248"/>
    </row>
    <row r="104" spans="1:11" ht="17.25" customHeight="1">
      <c r="A104" s="94"/>
      <c r="B104" s="249"/>
      <c r="C104" s="388" t="s">
        <v>603</v>
      </c>
      <c r="D104" s="535"/>
      <c r="E104" s="329">
        <v>39312.28</v>
      </c>
      <c r="F104" s="385">
        <f>E104</f>
        <v>39312.28</v>
      </c>
      <c r="G104" s="388" t="s">
        <v>604</v>
      </c>
      <c r="H104" s="263"/>
      <c r="I104" s="335"/>
      <c r="J104" s="248"/>
      <c r="K104" s="248"/>
    </row>
    <row r="105" spans="1:11" ht="17.25" customHeight="1">
      <c r="A105" s="94"/>
      <c r="B105" s="249"/>
      <c r="C105" s="389"/>
      <c r="D105" s="535"/>
      <c r="E105" s="329">
        <v>45333.33</v>
      </c>
      <c r="F105" s="386"/>
      <c r="G105" s="389"/>
      <c r="H105" s="263"/>
      <c r="I105" s="335"/>
      <c r="J105" s="248"/>
      <c r="K105" s="248"/>
    </row>
    <row r="106" spans="1:11" ht="17.25" customHeight="1">
      <c r="A106" s="94"/>
      <c r="B106" s="249"/>
      <c r="C106" s="389"/>
      <c r="D106" s="535"/>
      <c r="E106" s="329">
        <v>71549.12</v>
      </c>
      <c r="F106" s="386"/>
      <c r="G106" s="389"/>
      <c r="H106" s="263"/>
      <c r="I106" s="335"/>
      <c r="J106" s="248"/>
      <c r="K106" s="248"/>
    </row>
    <row r="107" spans="1:11" ht="15">
      <c r="A107" s="94"/>
      <c r="B107" s="249"/>
      <c r="C107" s="389"/>
      <c r="D107" s="535"/>
      <c r="E107" s="329">
        <v>170455.44</v>
      </c>
      <c r="F107" s="386"/>
      <c r="G107" s="389"/>
      <c r="H107" s="263"/>
      <c r="I107" s="335"/>
      <c r="J107" s="248"/>
      <c r="K107" s="248"/>
    </row>
    <row r="108" spans="1:11" ht="45.75" customHeight="1">
      <c r="A108" s="94"/>
      <c r="B108" s="249"/>
      <c r="C108" s="390"/>
      <c r="D108" s="535"/>
      <c r="E108" s="329">
        <v>406814.04</v>
      </c>
      <c r="F108" s="387"/>
      <c r="G108" s="390"/>
      <c r="H108" s="263"/>
      <c r="I108" s="335"/>
      <c r="J108" s="248"/>
      <c r="K108" s="248"/>
    </row>
    <row r="109" spans="1:11" ht="79.5" customHeight="1">
      <c r="A109" s="94"/>
      <c r="B109" s="249"/>
      <c r="C109" s="342" t="s">
        <v>605</v>
      </c>
      <c r="D109" s="535"/>
      <c r="E109" s="329">
        <f>22094.05/2.85</f>
        <v>7752.298245614034</v>
      </c>
      <c r="F109" s="336">
        <f>E109</f>
        <v>7752.298245614034</v>
      </c>
      <c r="G109" s="343" t="s">
        <v>606</v>
      </c>
      <c r="H109" s="263"/>
      <c r="I109" s="335"/>
      <c r="J109" s="248"/>
      <c r="K109" s="248"/>
    </row>
    <row r="110" spans="1:11" ht="101.25" customHeight="1">
      <c r="A110" s="94"/>
      <c r="B110" s="249"/>
      <c r="C110" s="342" t="s">
        <v>607</v>
      </c>
      <c r="D110" s="535"/>
      <c r="E110" s="329">
        <f>62410/2.85</f>
        <v>21898.245614035088</v>
      </c>
      <c r="F110" s="336">
        <f>E110</f>
        <v>21898.245614035088</v>
      </c>
      <c r="G110" s="343" t="s">
        <v>606</v>
      </c>
      <c r="H110" s="263"/>
      <c r="I110" s="335"/>
      <c r="J110" s="248"/>
      <c r="K110" s="248"/>
    </row>
    <row r="111" spans="1:11" ht="17.25" customHeight="1">
      <c r="A111" s="94"/>
      <c r="B111" s="249"/>
      <c r="C111" s="388" t="s">
        <v>608</v>
      </c>
      <c r="D111" s="535"/>
      <c r="E111" s="329">
        <v>14200</v>
      </c>
      <c r="F111" s="385">
        <f>E111</f>
        <v>14200</v>
      </c>
      <c r="G111" s="388" t="s">
        <v>609</v>
      </c>
      <c r="H111" s="263"/>
      <c r="I111" s="335"/>
      <c r="J111" s="248"/>
      <c r="K111" s="248"/>
    </row>
    <row r="112" spans="1:11" ht="62.25" customHeight="1">
      <c r="A112" s="94"/>
      <c r="B112" s="249"/>
      <c r="C112" s="390"/>
      <c r="D112" s="535"/>
      <c r="E112" s="329">
        <v>14900</v>
      </c>
      <c r="F112" s="387"/>
      <c r="G112" s="390"/>
      <c r="H112" s="263"/>
      <c r="I112" s="335"/>
      <c r="J112" s="248"/>
      <c r="K112" s="248"/>
    </row>
    <row r="113" spans="1:11" ht="17.25" customHeight="1">
      <c r="A113" s="94"/>
      <c r="B113" s="249"/>
      <c r="C113" s="388" t="s">
        <v>610</v>
      </c>
      <c r="D113" s="535"/>
      <c r="E113" s="329">
        <f>232560/2.85</f>
        <v>81600</v>
      </c>
      <c r="F113" s="385">
        <f>E115</f>
        <v>15157.894736842105</v>
      </c>
      <c r="G113" s="388" t="s">
        <v>611</v>
      </c>
      <c r="H113" s="263"/>
      <c r="I113" s="335"/>
      <c r="J113" s="248"/>
      <c r="K113" s="248"/>
    </row>
    <row r="114" spans="1:11" ht="17.25" customHeight="1">
      <c r="A114" s="94"/>
      <c r="B114" s="249"/>
      <c r="C114" s="389"/>
      <c r="D114" s="535"/>
      <c r="E114" s="329">
        <f>48500/2.85</f>
        <v>17017.543859649122</v>
      </c>
      <c r="F114" s="386"/>
      <c r="G114" s="389"/>
      <c r="H114" s="263"/>
      <c r="I114" s="335"/>
      <c r="J114" s="248"/>
      <c r="K114" s="248"/>
    </row>
    <row r="115" spans="1:11" ht="30" customHeight="1">
      <c r="A115" s="94"/>
      <c r="B115" s="249"/>
      <c r="C115" s="389"/>
      <c r="D115" s="535"/>
      <c r="E115" s="329">
        <f>43200/2.85</f>
        <v>15157.894736842105</v>
      </c>
      <c r="F115" s="386"/>
      <c r="G115" s="389"/>
      <c r="H115" s="263"/>
      <c r="I115" s="335"/>
      <c r="J115" s="248"/>
      <c r="K115" s="248"/>
    </row>
    <row r="116" spans="1:11" ht="17.25" customHeight="1">
      <c r="A116" s="94"/>
      <c r="B116" s="249"/>
      <c r="C116" s="389"/>
      <c r="D116" s="535"/>
      <c r="E116" s="329">
        <f>108000/2.85</f>
        <v>37894.73684210526</v>
      </c>
      <c r="F116" s="386"/>
      <c r="G116" s="389"/>
      <c r="H116" s="263"/>
      <c r="I116" s="335"/>
      <c r="J116" s="248"/>
      <c r="K116" s="248"/>
    </row>
    <row r="117" spans="1:11" ht="20.25" customHeight="1">
      <c r="A117" s="94"/>
      <c r="B117" s="249"/>
      <c r="C117" s="390"/>
      <c r="D117" s="535"/>
      <c r="E117" s="329">
        <f>44745/2.85</f>
        <v>15700</v>
      </c>
      <c r="F117" s="387"/>
      <c r="G117" s="390"/>
      <c r="H117" s="263"/>
      <c r="I117" s="335"/>
      <c r="J117" s="248"/>
      <c r="K117" s="248"/>
    </row>
    <row r="118" spans="1:11" ht="101.25" customHeight="1">
      <c r="A118" s="94"/>
      <c r="B118" s="249"/>
      <c r="C118" s="342" t="s">
        <v>612</v>
      </c>
      <c r="D118" s="535"/>
      <c r="E118" s="329">
        <v>19964.74</v>
      </c>
      <c r="F118" s="336">
        <f>E118</f>
        <v>19964.74</v>
      </c>
      <c r="G118" s="343" t="s">
        <v>606</v>
      </c>
      <c r="H118" s="263"/>
      <c r="I118" s="335"/>
      <c r="J118" s="248"/>
      <c r="K118" s="248"/>
    </row>
    <row r="119" spans="1:11" ht="101.25" customHeight="1">
      <c r="A119" s="94"/>
      <c r="B119" s="249"/>
      <c r="C119" s="342" t="s">
        <v>613</v>
      </c>
      <c r="D119" s="535"/>
      <c r="E119" s="329">
        <f>48960/2.85</f>
        <v>17178.947368421053</v>
      </c>
      <c r="F119" s="336">
        <f>E119</f>
        <v>17178.947368421053</v>
      </c>
      <c r="G119" s="343" t="s">
        <v>606</v>
      </c>
      <c r="H119" s="263"/>
      <c r="I119" s="335"/>
      <c r="J119" s="248"/>
      <c r="K119" s="248"/>
    </row>
    <row r="120" spans="5:6" ht="15">
      <c r="E120" s="253"/>
      <c r="F120" s="246"/>
    </row>
    <row r="121" spans="5:6" ht="15">
      <c r="E121" s="253"/>
      <c r="F121" s="246"/>
    </row>
    <row r="122" spans="5:6" ht="15">
      <c r="E122" s="253"/>
      <c r="F122" s="246"/>
    </row>
    <row r="123" spans="5:7" ht="21">
      <c r="E123" s="254"/>
      <c r="F123" s="255"/>
      <c r="G123" s="94"/>
    </row>
    <row r="124" ht="15">
      <c r="F124" s="251"/>
    </row>
    <row r="125" ht="15">
      <c r="F125" s="246"/>
    </row>
    <row r="126" spans="5:7" ht="15">
      <c r="E126" s="246"/>
      <c r="F126" s="246"/>
      <c r="G126" s="252"/>
    </row>
    <row r="127" ht="15">
      <c r="F127" s="246"/>
    </row>
  </sheetData>
  <sheetProtection/>
  <mergeCells count="65">
    <mergeCell ref="C97:C98"/>
    <mergeCell ref="C99:C100"/>
    <mergeCell ref="F99:F100"/>
    <mergeCell ref="G99:G100"/>
    <mergeCell ref="C113:C117"/>
    <mergeCell ref="F113:F117"/>
    <mergeCell ref="G113:G117"/>
    <mergeCell ref="C104:C108"/>
    <mergeCell ref="F104:F108"/>
    <mergeCell ref="G104:G108"/>
    <mergeCell ref="C111:C112"/>
    <mergeCell ref="F111:F112"/>
    <mergeCell ref="G111:G112"/>
    <mergeCell ref="C92:C95"/>
    <mergeCell ref="G92:G95"/>
    <mergeCell ref="D95:D96"/>
    <mergeCell ref="E95:E96"/>
    <mergeCell ref="F92:F96"/>
    <mergeCell ref="C101:C103"/>
    <mergeCell ref="F101:F103"/>
    <mergeCell ref="G101:G103"/>
    <mergeCell ref="F97:F98"/>
    <mergeCell ref="G97:G98"/>
    <mergeCell ref="F73:F75"/>
    <mergeCell ref="C73:C75"/>
    <mergeCell ref="G73:G75"/>
    <mergeCell ref="F76:F78"/>
    <mergeCell ref="G76:G78"/>
    <mergeCell ref="C76:C78"/>
    <mergeCell ref="C79:C90"/>
    <mergeCell ref="D67:D68"/>
    <mergeCell ref="E67:E68"/>
    <mergeCell ref="C69:C70"/>
    <mergeCell ref="F69:F70"/>
    <mergeCell ref="G69:G70"/>
    <mergeCell ref="C71:C72"/>
    <mergeCell ref="F71:F72"/>
    <mergeCell ref="G71:G72"/>
    <mergeCell ref="F61:F63"/>
    <mergeCell ref="G61:G63"/>
    <mergeCell ref="I23:I24"/>
    <mergeCell ref="C64:C65"/>
    <mergeCell ref="F64:F65"/>
    <mergeCell ref="G64:G65"/>
    <mergeCell ref="D59:D60"/>
    <mergeCell ref="E59:E60"/>
    <mergeCell ref="C3:H3"/>
    <mergeCell ref="I26:I30"/>
    <mergeCell ref="C56:E56"/>
    <mergeCell ref="C55:D55"/>
    <mergeCell ref="C5:H5"/>
    <mergeCell ref="C8:D8"/>
    <mergeCell ref="C9:H9"/>
    <mergeCell ref="C6:F6"/>
    <mergeCell ref="I55:I57"/>
    <mergeCell ref="F79:F90"/>
    <mergeCell ref="G79:G90"/>
    <mergeCell ref="B4:H4"/>
    <mergeCell ref="F66:F68"/>
    <mergeCell ref="G66:G68"/>
    <mergeCell ref="F58:F60"/>
    <mergeCell ref="C61:C63"/>
    <mergeCell ref="C58:C60"/>
    <mergeCell ref="C66:C68"/>
    <mergeCell ref="G58:G60"/>
  </mergeCells>
  <printOptions/>
  <pageMargins left="0.2" right="0.21" top="0.17" bottom="0.17" header="0.17" footer="0.17"/>
  <pageSetup fitToHeight="0"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dimension ref="B2:I56"/>
  <sheetViews>
    <sheetView zoomScale="85" zoomScaleNormal="85" zoomScalePageLayoutView="0" workbookViewId="0" topLeftCell="A19">
      <selection activeCell="H11" sqref="H11"/>
    </sheetView>
  </sheetViews>
  <sheetFormatPr defaultColWidth="9.140625" defaultRowHeight="15"/>
  <cols>
    <col min="1" max="2" width="1.8515625" style="0" customWidth="1"/>
    <col min="3" max="3" width="37.8515625" style="0" customWidth="1"/>
    <col min="4" max="4" width="27.421875" style="0" customWidth="1"/>
    <col min="5" max="5" width="22.8515625" style="0" customWidth="1"/>
    <col min="6" max="6" width="77.00390625" style="0" customWidth="1"/>
    <col min="7" max="7" width="7.7109375" style="0" customWidth="1"/>
    <col min="8" max="8" width="1.57421875" style="0" customWidth="1"/>
    <col min="9" max="9" width="72.28125" style="0" customWidth="1"/>
    <col min="10" max="10" width="45.00390625" style="0" customWidth="1"/>
  </cols>
  <sheetData>
    <row r="1" ht="15.75" thickBot="1"/>
    <row r="2" spans="2:7" ht="15.75" thickBot="1">
      <c r="B2" s="84"/>
      <c r="C2" s="85"/>
      <c r="D2" s="85"/>
      <c r="E2" s="85"/>
      <c r="F2" s="85"/>
      <c r="G2" s="86"/>
    </row>
    <row r="3" spans="2:9" ht="21" thickBot="1">
      <c r="B3" s="87"/>
      <c r="C3" s="375" t="s">
        <v>223</v>
      </c>
      <c r="D3" s="376"/>
      <c r="E3" s="376"/>
      <c r="F3" s="377"/>
      <c r="G3" s="56"/>
      <c r="I3" s="184"/>
    </row>
    <row r="4" spans="2:7" ht="15">
      <c r="B4" s="57"/>
      <c r="C4" s="58"/>
      <c r="D4" s="59"/>
      <c r="E4" s="58"/>
      <c r="F4" s="59"/>
      <c r="G4" s="56"/>
    </row>
    <row r="5" spans="2:7" ht="15">
      <c r="B5" s="57"/>
      <c r="C5" s="399" t="s">
        <v>234</v>
      </c>
      <c r="D5" s="399"/>
      <c r="E5" s="60"/>
      <c r="F5" s="59"/>
      <c r="G5" s="56"/>
    </row>
    <row r="6" spans="2:7" ht="15.75" thickBot="1">
      <c r="B6" s="57"/>
      <c r="C6" s="398" t="s">
        <v>328</v>
      </c>
      <c r="D6" s="398"/>
      <c r="E6" s="398"/>
      <c r="F6" s="398"/>
      <c r="G6" s="56"/>
    </row>
    <row r="7" spans="2:7" ht="15.75" thickBot="1">
      <c r="B7" s="57"/>
      <c r="C7" s="28" t="s">
        <v>236</v>
      </c>
      <c r="D7" s="29" t="s">
        <v>235</v>
      </c>
      <c r="E7" s="429" t="s">
        <v>297</v>
      </c>
      <c r="F7" s="430"/>
      <c r="G7" s="56"/>
    </row>
    <row r="8" spans="2:9" ht="80.25" customHeight="1">
      <c r="B8" s="57"/>
      <c r="C8" s="354" t="s">
        <v>637</v>
      </c>
      <c r="D8" s="195" t="s">
        <v>372</v>
      </c>
      <c r="E8" s="419" t="s">
        <v>638</v>
      </c>
      <c r="F8" s="420"/>
      <c r="G8" s="56"/>
      <c r="I8" s="245"/>
    </row>
    <row r="9" spans="2:9" ht="125.25" customHeight="1">
      <c r="B9" s="57"/>
      <c r="C9" s="196" t="s">
        <v>374</v>
      </c>
      <c r="D9" s="197" t="s">
        <v>344</v>
      </c>
      <c r="E9" s="419" t="s">
        <v>548</v>
      </c>
      <c r="F9" s="421"/>
      <c r="G9" s="56"/>
      <c r="I9" s="245"/>
    </row>
    <row r="10" spans="2:9" ht="112.5" customHeight="1">
      <c r="B10" s="57"/>
      <c r="C10" s="196" t="s">
        <v>375</v>
      </c>
      <c r="D10" s="197" t="s">
        <v>344</v>
      </c>
      <c r="E10" s="419" t="s">
        <v>549</v>
      </c>
      <c r="F10" s="421"/>
      <c r="G10" s="56"/>
      <c r="I10" s="270"/>
    </row>
    <row r="11" spans="2:9" ht="184.5" customHeight="1">
      <c r="B11" s="57"/>
      <c r="C11" s="196" t="s">
        <v>376</v>
      </c>
      <c r="D11" s="197" t="s">
        <v>344</v>
      </c>
      <c r="E11" s="419" t="s">
        <v>631</v>
      </c>
      <c r="F11" s="421"/>
      <c r="G11" s="56"/>
      <c r="I11" s="245"/>
    </row>
    <row r="12" spans="2:9" ht="231" customHeight="1">
      <c r="B12" s="57"/>
      <c r="C12" s="30" t="s">
        <v>410</v>
      </c>
      <c r="D12" s="161" t="s">
        <v>344</v>
      </c>
      <c r="E12" s="415" t="s">
        <v>550</v>
      </c>
      <c r="F12" s="416"/>
      <c r="G12" s="56"/>
      <c r="I12" s="270"/>
    </row>
    <row r="13" spans="2:9" ht="128.25" customHeight="1">
      <c r="B13" s="57"/>
      <c r="C13" s="198" t="s">
        <v>377</v>
      </c>
      <c r="D13" s="197" t="s">
        <v>345</v>
      </c>
      <c r="E13" s="419" t="s">
        <v>553</v>
      </c>
      <c r="F13" s="421"/>
      <c r="G13" s="56"/>
      <c r="I13" s="270" t="s">
        <v>552</v>
      </c>
    </row>
    <row r="14" spans="2:9" ht="83.25" customHeight="1">
      <c r="B14" s="57"/>
      <c r="C14" s="196" t="s">
        <v>373</v>
      </c>
      <c r="D14" s="197" t="s">
        <v>344</v>
      </c>
      <c r="E14" s="419" t="s">
        <v>554</v>
      </c>
      <c r="F14" s="421"/>
      <c r="G14" s="56"/>
      <c r="I14" s="270"/>
    </row>
    <row r="15" spans="2:9" ht="84" customHeight="1">
      <c r="B15" s="57"/>
      <c r="C15" s="196" t="s">
        <v>378</v>
      </c>
      <c r="D15" s="197" t="s">
        <v>344</v>
      </c>
      <c r="E15" s="419" t="s">
        <v>551</v>
      </c>
      <c r="F15" s="421"/>
      <c r="G15" s="56"/>
      <c r="I15" s="270"/>
    </row>
    <row r="16" spans="2:9" ht="69" customHeight="1">
      <c r="B16" s="57"/>
      <c r="C16" s="214" t="s">
        <v>413</v>
      </c>
      <c r="D16" s="161" t="s">
        <v>344</v>
      </c>
      <c r="E16" s="415" t="s">
        <v>555</v>
      </c>
      <c r="F16" s="416"/>
      <c r="G16" s="56"/>
      <c r="I16" s="270"/>
    </row>
    <row r="17" spans="2:9" ht="105" customHeight="1">
      <c r="B17" s="57"/>
      <c r="C17" s="214" t="s">
        <v>414</v>
      </c>
      <c r="D17" s="161" t="s">
        <v>344</v>
      </c>
      <c r="E17" s="417" t="s">
        <v>556</v>
      </c>
      <c r="F17" s="418"/>
      <c r="G17" s="56"/>
      <c r="I17" s="270"/>
    </row>
    <row r="18" spans="2:9" ht="82.5" customHeight="1">
      <c r="B18" s="57"/>
      <c r="C18" s="214" t="s">
        <v>415</v>
      </c>
      <c r="D18" s="161" t="s">
        <v>344</v>
      </c>
      <c r="E18" s="415" t="s">
        <v>557</v>
      </c>
      <c r="F18" s="416"/>
      <c r="G18" s="56"/>
      <c r="I18" s="270"/>
    </row>
    <row r="19" spans="2:9" ht="150.75" customHeight="1">
      <c r="B19" s="57"/>
      <c r="C19" s="214" t="s">
        <v>422</v>
      </c>
      <c r="D19" s="161" t="s">
        <v>344</v>
      </c>
      <c r="E19" s="415" t="s">
        <v>558</v>
      </c>
      <c r="F19" s="416"/>
      <c r="G19" s="56"/>
      <c r="I19" s="270"/>
    </row>
    <row r="20" spans="2:9" ht="45" customHeight="1">
      <c r="B20" s="57"/>
      <c r="C20" s="149" t="s">
        <v>280</v>
      </c>
      <c r="D20" s="150"/>
      <c r="E20" s="150"/>
      <c r="F20" s="150"/>
      <c r="G20" s="56"/>
      <c r="I20" s="271"/>
    </row>
    <row r="21" spans="2:9" ht="20.25" customHeight="1" thickBot="1">
      <c r="B21" s="57"/>
      <c r="C21" s="150" t="s">
        <v>295</v>
      </c>
      <c r="D21" s="150"/>
      <c r="E21" s="150"/>
      <c r="F21" s="150"/>
      <c r="G21" s="56"/>
      <c r="I21" s="271"/>
    </row>
    <row r="22" spans="2:9" ht="18.75" customHeight="1" thickBot="1">
      <c r="B22" s="57"/>
      <c r="C22" s="28" t="s">
        <v>236</v>
      </c>
      <c r="D22" s="29" t="s">
        <v>235</v>
      </c>
      <c r="E22" s="429" t="s">
        <v>297</v>
      </c>
      <c r="F22" s="430"/>
      <c r="G22" s="56"/>
      <c r="I22" s="271"/>
    </row>
    <row r="23" spans="2:9" ht="60">
      <c r="B23" s="57"/>
      <c r="C23" s="196" t="s">
        <v>480</v>
      </c>
      <c r="D23" s="161" t="s">
        <v>344</v>
      </c>
      <c r="E23" s="431" t="s">
        <v>632</v>
      </c>
      <c r="F23" s="432"/>
      <c r="G23" s="56"/>
      <c r="I23" s="245"/>
    </row>
    <row r="24" spans="2:9" ht="15">
      <c r="B24" s="57"/>
      <c r="C24" s="59"/>
      <c r="D24" s="59"/>
      <c r="E24" s="59"/>
      <c r="F24" s="59"/>
      <c r="G24" s="56"/>
      <c r="I24" s="271"/>
    </row>
    <row r="25" spans="2:9" ht="15">
      <c r="B25" s="57"/>
      <c r="C25" s="59"/>
      <c r="D25" s="59"/>
      <c r="E25" s="59"/>
      <c r="F25" s="59"/>
      <c r="G25" s="56"/>
      <c r="I25" s="271"/>
    </row>
    <row r="26" spans="2:9" ht="31.5" customHeight="1">
      <c r="B26" s="57"/>
      <c r="C26" s="424" t="s">
        <v>279</v>
      </c>
      <c r="D26" s="424"/>
      <c r="E26" s="424"/>
      <c r="F26" s="424"/>
      <c r="G26" s="56"/>
      <c r="I26" s="271"/>
    </row>
    <row r="27" spans="2:9" ht="18.75" customHeight="1" thickBot="1">
      <c r="B27" s="57"/>
      <c r="C27" s="423" t="s">
        <v>298</v>
      </c>
      <c r="D27" s="423"/>
      <c r="E27" s="423"/>
      <c r="F27" s="423"/>
      <c r="G27" s="56"/>
      <c r="I27" s="271"/>
    </row>
    <row r="28" spans="2:9" ht="39" customHeight="1" thickBot="1">
      <c r="B28" s="57"/>
      <c r="C28" s="368" t="s">
        <v>528</v>
      </c>
      <c r="D28" s="425"/>
      <c r="E28" s="425"/>
      <c r="F28" s="426"/>
      <c r="G28" s="56"/>
      <c r="I28" s="271"/>
    </row>
    <row r="29" spans="2:9" ht="15">
      <c r="B29" s="57"/>
      <c r="C29" s="59"/>
      <c r="D29" s="59"/>
      <c r="E29" s="59"/>
      <c r="F29" s="59"/>
      <c r="G29" s="56"/>
      <c r="I29" s="271"/>
    </row>
    <row r="30" spans="2:9" ht="15">
      <c r="B30" s="57"/>
      <c r="C30" s="59"/>
      <c r="D30" s="59"/>
      <c r="E30" s="59"/>
      <c r="F30" s="59"/>
      <c r="G30" s="56"/>
      <c r="I30" s="271"/>
    </row>
    <row r="31" spans="2:9" ht="15">
      <c r="B31" s="57"/>
      <c r="C31" s="59"/>
      <c r="D31" s="59"/>
      <c r="E31" s="59"/>
      <c r="F31" s="59"/>
      <c r="G31" s="56"/>
      <c r="I31" s="271"/>
    </row>
    <row r="32" spans="2:9" ht="15.75" thickBot="1">
      <c r="B32" s="61"/>
      <c r="C32" s="62"/>
      <c r="D32" s="62"/>
      <c r="E32" s="62"/>
      <c r="F32" s="62"/>
      <c r="G32" s="63"/>
      <c r="I32" s="271"/>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7"/>
      <c r="E39" s="7"/>
      <c r="F39" s="8"/>
      <c r="G39" s="8"/>
    </row>
    <row r="40" spans="2:7" ht="15">
      <c r="B40" s="8"/>
      <c r="C40" s="7"/>
      <c r="D40" s="7"/>
      <c r="E40" s="7"/>
      <c r="F40" s="8"/>
      <c r="G40" s="8"/>
    </row>
    <row r="41" spans="2:7" ht="15">
      <c r="B41" s="8"/>
      <c r="C41" s="7"/>
      <c r="D41" s="13"/>
      <c r="E41" s="13"/>
      <c r="F41" s="13"/>
      <c r="G41" s="8"/>
    </row>
    <row r="42" spans="2:7" ht="15">
      <c r="B42" s="8"/>
      <c r="C42" s="13"/>
      <c r="D42" s="8"/>
      <c r="E42" s="428"/>
      <c r="F42" s="428"/>
      <c r="G42" s="8"/>
    </row>
    <row r="43" spans="2:7" ht="15">
      <c r="B43" s="8"/>
      <c r="C43" s="8"/>
      <c r="D43" s="8"/>
      <c r="E43" s="422"/>
      <c r="F43" s="422"/>
      <c r="G43" s="8"/>
    </row>
    <row r="44" spans="2:7" ht="15">
      <c r="B44" s="8"/>
      <c r="C44" s="8"/>
      <c r="D44" s="8"/>
      <c r="E44" s="8"/>
      <c r="F44" s="8"/>
      <c r="G44" s="8"/>
    </row>
    <row r="45" spans="2:7" ht="15">
      <c r="B45" s="8"/>
      <c r="C45" s="8"/>
      <c r="D45" s="7"/>
      <c r="E45" s="7"/>
      <c r="F45" s="8"/>
      <c r="G45" s="8"/>
    </row>
    <row r="46" spans="2:7" ht="15">
      <c r="B46" s="8"/>
      <c r="C46" s="7"/>
      <c r="D46" s="7"/>
      <c r="E46" s="427"/>
      <c r="F46" s="427"/>
      <c r="G46" s="8"/>
    </row>
    <row r="47" spans="2:7" ht="15">
      <c r="B47" s="8"/>
      <c r="C47" s="7"/>
      <c r="D47" s="7"/>
      <c r="E47" s="7"/>
      <c r="F47" s="7"/>
      <c r="G47" s="8"/>
    </row>
    <row r="48" spans="2:7" ht="15">
      <c r="B48" s="8"/>
      <c r="C48" s="7"/>
      <c r="D48" s="8"/>
      <c r="E48" s="428"/>
      <c r="F48" s="428"/>
      <c r="G48" s="8"/>
    </row>
    <row r="49" spans="2:7" ht="15">
      <c r="B49" s="8"/>
      <c r="C49" s="8"/>
      <c r="D49" s="8"/>
      <c r="E49" s="422"/>
      <c r="F49" s="422"/>
      <c r="G49" s="8"/>
    </row>
    <row r="50" spans="2:7" ht="15">
      <c r="B50" s="8"/>
      <c r="C50" s="8"/>
      <c r="D50" s="8"/>
      <c r="E50" s="8"/>
      <c r="F50" s="8"/>
      <c r="G50" s="8"/>
    </row>
    <row r="51" spans="2:7" ht="15">
      <c r="B51" s="8"/>
      <c r="C51" s="8"/>
      <c r="D51" s="7"/>
      <c r="E51" s="8"/>
      <c r="F51" s="8"/>
      <c r="G51" s="8"/>
    </row>
    <row r="52" spans="2:7" ht="15">
      <c r="B52" s="8"/>
      <c r="C52" s="7"/>
      <c r="D52" s="7"/>
      <c r="E52" s="422"/>
      <c r="F52" s="422"/>
      <c r="G52" s="8"/>
    </row>
    <row r="53" spans="2:7" ht="15">
      <c r="B53" s="8"/>
      <c r="C53" s="7"/>
      <c r="D53" s="8"/>
      <c r="E53" s="422"/>
      <c r="F53" s="422"/>
      <c r="G53" s="8"/>
    </row>
    <row r="54" spans="2:7" ht="15">
      <c r="B54" s="8"/>
      <c r="C54" s="8"/>
      <c r="D54" s="8"/>
      <c r="E54" s="10"/>
      <c r="F54" s="8"/>
      <c r="G54" s="8"/>
    </row>
    <row r="55" spans="2:7" ht="15">
      <c r="B55" s="8"/>
      <c r="C55" s="10"/>
      <c r="D55" s="10"/>
      <c r="E55" s="10"/>
      <c r="F55" s="10"/>
      <c r="G55" s="11"/>
    </row>
    <row r="56" ht="15">
      <c r="C56" s="10"/>
    </row>
  </sheetData>
  <sheetProtection/>
  <mergeCells count="28">
    <mergeCell ref="E19:F19"/>
    <mergeCell ref="C3:F3"/>
    <mergeCell ref="C5:D5"/>
    <mergeCell ref="C6:F6"/>
    <mergeCell ref="E7:F7"/>
    <mergeCell ref="E42:F42"/>
    <mergeCell ref="E22:F22"/>
    <mergeCell ref="E23:F23"/>
    <mergeCell ref="E14:F14"/>
    <mergeCell ref="E15:F15"/>
    <mergeCell ref="E53:F53"/>
    <mergeCell ref="E49:F49"/>
    <mergeCell ref="C27:F27"/>
    <mergeCell ref="C26:F26"/>
    <mergeCell ref="C28:F28"/>
    <mergeCell ref="E43:F43"/>
    <mergeCell ref="E52:F52"/>
    <mergeCell ref="E46:F46"/>
    <mergeCell ref="E48:F48"/>
    <mergeCell ref="E16:F16"/>
    <mergeCell ref="E17:F17"/>
    <mergeCell ref="E18:F18"/>
    <mergeCell ref="E8:F8"/>
    <mergeCell ref="E9:F9"/>
    <mergeCell ref="E10:F10"/>
    <mergeCell ref="E11:F11"/>
    <mergeCell ref="E12:F12"/>
    <mergeCell ref="E13:F13"/>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13"/>
  <sheetViews>
    <sheetView zoomScalePageLayoutView="0" workbookViewId="0" topLeftCell="A46">
      <selection activeCell="F46" sqref="F46:I46"/>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0.57421875" style="0" customWidth="1"/>
    <col min="6" max="6" width="18.8515625" style="0" customWidth="1"/>
    <col min="7" max="7" width="13.8515625" style="0" customWidth="1"/>
    <col min="8" max="8" width="154.421875" style="0" customWidth="1"/>
    <col min="9" max="9" width="23.28125" style="0" customWidth="1"/>
    <col min="10" max="10" width="10.28125" style="0" customWidth="1"/>
    <col min="11" max="11" width="2.00390625" style="0" customWidth="1"/>
    <col min="12" max="12" width="40.7109375" style="0" customWidth="1"/>
    <col min="13" max="13" width="28.57421875" style="0" customWidth="1"/>
  </cols>
  <sheetData>
    <row r="1" spans="1:52" ht="15.75" thickBot="1">
      <c r="A1" s="19"/>
      <c r="B1" s="19"/>
      <c r="C1" s="18"/>
      <c r="D1" s="19"/>
      <c r="E1" s="19"/>
      <c r="F1" s="19"/>
      <c r="G1" s="19"/>
      <c r="H1" s="96"/>
      <c r="I1" s="96"/>
      <c r="J1" s="19"/>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5.75" thickBot="1">
      <c r="A2" s="19"/>
      <c r="B2" s="38"/>
      <c r="C2" s="39"/>
      <c r="D2" s="40"/>
      <c r="E2" s="40"/>
      <c r="F2" s="40"/>
      <c r="G2" s="40"/>
      <c r="H2" s="109"/>
      <c r="I2" s="109"/>
      <c r="J2" s="41"/>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ht="21" thickBot="1">
      <c r="A3" s="19"/>
      <c r="B3" s="87"/>
      <c r="C3" s="375" t="s">
        <v>274</v>
      </c>
      <c r="D3" s="376"/>
      <c r="E3" s="376"/>
      <c r="F3" s="376"/>
      <c r="G3" s="376"/>
      <c r="H3" s="376"/>
      <c r="I3" s="377"/>
      <c r="J3" s="89"/>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ht="15" customHeight="1">
      <c r="A4" s="19"/>
      <c r="B4" s="42"/>
      <c r="C4" s="456" t="s">
        <v>224</v>
      </c>
      <c r="D4" s="456"/>
      <c r="E4" s="456"/>
      <c r="F4" s="456"/>
      <c r="G4" s="456"/>
      <c r="H4" s="456"/>
      <c r="I4" s="456"/>
      <c r="J4" s="43"/>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row>
    <row r="5" spans="1:52" ht="15" customHeight="1">
      <c r="A5" s="19"/>
      <c r="B5" s="42"/>
      <c r="C5" s="128"/>
      <c r="D5" s="128"/>
      <c r="E5" s="128"/>
      <c r="F5" s="128"/>
      <c r="G5" s="128"/>
      <c r="H5" s="128"/>
      <c r="I5" s="128"/>
      <c r="J5" s="43"/>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ht="15">
      <c r="A6" s="19"/>
      <c r="B6" s="42"/>
      <c r="C6" s="44"/>
      <c r="D6" s="45"/>
      <c r="E6" s="45"/>
      <c r="F6" s="244"/>
      <c r="G6" s="45"/>
      <c r="H6" s="110"/>
      <c r="I6" s="110"/>
      <c r="J6" s="43"/>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15.75" customHeight="1" thickBot="1">
      <c r="A7" s="19"/>
      <c r="B7" s="42"/>
      <c r="C7" s="44"/>
      <c r="D7" s="433" t="s">
        <v>275</v>
      </c>
      <c r="E7" s="433"/>
      <c r="F7" s="433" t="s">
        <v>281</v>
      </c>
      <c r="G7" s="433"/>
      <c r="H7" s="107" t="s">
        <v>282</v>
      </c>
      <c r="I7" s="107" t="s">
        <v>233</v>
      </c>
      <c r="J7" s="43"/>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s="12" customFormat="1" ht="334.5" customHeight="1" thickBot="1">
      <c r="A8" s="18"/>
      <c r="B8" s="47"/>
      <c r="C8" s="106" t="s">
        <v>272</v>
      </c>
      <c r="D8" s="458" t="s">
        <v>639</v>
      </c>
      <c r="E8" s="459"/>
      <c r="F8" s="479" t="s">
        <v>461</v>
      </c>
      <c r="G8" s="480"/>
      <c r="H8" s="345" t="s">
        <v>640</v>
      </c>
      <c r="I8" s="161" t="s">
        <v>228</v>
      </c>
      <c r="J8" s="48"/>
      <c r="L8" s="346"/>
      <c r="M8" s="34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s="12" customFormat="1" ht="298.5" customHeight="1" thickBot="1">
      <c r="A9" s="18"/>
      <c r="B9" s="47"/>
      <c r="C9" s="106"/>
      <c r="D9" s="458" t="s">
        <v>641</v>
      </c>
      <c r="E9" s="459"/>
      <c r="F9" s="368" t="s">
        <v>618</v>
      </c>
      <c r="G9" s="426"/>
      <c r="H9" s="170" t="s">
        <v>630</v>
      </c>
      <c r="I9" s="161" t="s">
        <v>227</v>
      </c>
      <c r="J9" s="181"/>
      <c r="L9" s="24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row>
    <row r="10" spans="1:52" s="12" customFormat="1" ht="222.75" customHeight="1" thickBot="1">
      <c r="A10" s="18"/>
      <c r="B10" s="47"/>
      <c r="C10" s="106"/>
      <c r="D10" s="458" t="s">
        <v>417</v>
      </c>
      <c r="E10" s="460"/>
      <c r="F10" s="461" t="s">
        <v>360</v>
      </c>
      <c r="G10" s="462"/>
      <c r="H10" s="170" t="s">
        <v>620</v>
      </c>
      <c r="I10" s="161" t="s">
        <v>228</v>
      </c>
      <c r="J10" s="48"/>
      <c r="L10" s="168"/>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row>
    <row r="11" spans="1:52" s="12" customFormat="1" ht="30" customHeight="1" thickBot="1">
      <c r="A11" s="18"/>
      <c r="B11" s="47"/>
      <c r="C11" s="104"/>
      <c r="D11" s="49"/>
      <c r="E11" s="49"/>
      <c r="F11" s="49"/>
      <c r="G11" s="49"/>
      <c r="H11" s="114" t="s">
        <v>276</v>
      </c>
      <c r="I11" s="191" t="s">
        <v>228</v>
      </c>
      <c r="J11" s="48"/>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row>
    <row r="12" spans="1:52" s="12" customFormat="1" ht="18.75" customHeight="1">
      <c r="A12" s="18"/>
      <c r="B12" s="47"/>
      <c r="C12" s="143"/>
      <c r="D12" s="49"/>
      <c r="E12" s="49"/>
      <c r="F12" s="49"/>
      <c r="G12" s="49"/>
      <c r="H12" s="115"/>
      <c r="I12" s="44"/>
      <c r="J12" s="48"/>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row>
    <row r="13" spans="1:52" s="12" customFormat="1" ht="15.75" thickBot="1">
      <c r="A13" s="18"/>
      <c r="B13" s="47"/>
      <c r="C13" s="129"/>
      <c r="D13" s="484" t="s">
        <v>304</v>
      </c>
      <c r="E13" s="484"/>
      <c r="F13" s="484"/>
      <c r="G13" s="484"/>
      <c r="H13" s="484"/>
      <c r="I13" s="484"/>
      <c r="J13" s="48"/>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row>
    <row r="14" spans="1:52" s="12" customFormat="1" ht="15.75" thickBot="1">
      <c r="A14" s="18"/>
      <c r="B14" s="47"/>
      <c r="C14" s="129"/>
      <c r="D14" s="81" t="s">
        <v>60</v>
      </c>
      <c r="E14" s="481" t="s">
        <v>346</v>
      </c>
      <c r="F14" s="482"/>
      <c r="G14" s="482"/>
      <c r="H14" s="483"/>
      <c r="I14" s="49"/>
      <c r="J14" s="48"/>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row>
    <row r="15" spans="1:52" s="12" customFormat="1" ht="15.75" thickBot="1">
      <c r="A15" s="18"/>
      <c r="B15" s="47"/>
      <c r="C15" s="129"/>
      <c r="D15" s="81" t="s">
        <v>62</v>
      </c>
      <c r="E15" s="437" t="s">
        <v>364</v>
      </c>
      <c r="F15" s="435"/>
      <c r="G15" s="435"/>
      <c r="H15" s="436"/>
      <c r="I15" s="49"/>
      <c r="J15" s="48"/>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row>
    <row r="16" spans="1:52" s="12" customFormat="1" ht="13.5" customHeight="1">
      <c r="A16" s="18"/>
      <c r="B16" s="47"/>
      <c r="C16" s="129"/>
      <c r="D16" s="49"/>
      <c r="E16" s="49"/>
      <c r="F16" s="49"/>
      <c r="G16" s="49"/>
      <c r="H16" s="49"/>
      <c r="I16" s="49"/>
      <c r="J16" s="48"/>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row>
    <row r="17" spans="1:52" s="12" customFormat="1" ht="30.75" customHeight="1" thickBot="1">
      <c r="A17" s="18"/>
      <c r="B17" s="47"/>
      <c r="C17" s="457" t="s">
        <v>225</v>
      </c>
      <c r="D17" s="457"/>
      <c r="E17" s="457"/>
      <c r="F17" s="457"/>
      <c r="G17" s="457"/>
      <c r="H17" s="457"/>
      <c r="I17" s="110"/>
      <c r="J17" s="48"/>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row>
    <row r="18" spans="1:52" s="12" customFormat="1" ht="30.75" customHeight="1">
      <c r="A18" s="18"/>
      <c r="B18" s="47"/>
      <c r="C18" s="112"/>
      <c r="D18" s="470" t="s">
        <v>621</v>
      </c>
      <c r="E18" s="471"/>
      <c r="F18" s="471"/>
      <c r="G18" s="471"/>
      <c r="H18" s="471"/>
      <c r="I18" s="472"/>
      <c r="J18" s="48"/>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row>
    <row r="19" spans="1:52" s="12" customFormat="1" ht="30.75" customHeight="1">
      <c r="A19" s="18"/>
      <c r="B19" s="47"/>
      <c r="C19" s="112"/>
      <c r="D19" s="473"/>
      <c r="E19" s="474"/>
      <c r="F19" s="474"/>
      <c r="G19" s="474"/>
      <c r="H19" s="474"/>
      <c r="I19" s="475"/>
      <c r="J19" s="48"/>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row r="20" spans="1:52" s="12" customFormat="1" ht="30.75" customHeight="1">
      <c r="A20" s="18"/>
      <c r="B20" s="47"/>
      <c r="C20" s="112"/>
      <c r="D20" s="473"/>
      <c r="E20" s="474"/>
      <c r="F20" s="474"/>
      <c r="G20" s="474"/>
      <c r="H20" s="474"/>
      <c r="I20" s="475"/>
      <c r="J20" s="48"/>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row>
    <row r="21" spans="1:52" s="12" customFormat="1" ht="56.25" customHeight="1" thickBot="1">
      <c r="A21" s="18"/>
      <c r="B21" s="47"/>
      <c r="C21" s="112"/>
      <c r="D21" s="476"/>
      <c r="E21" s="477"/>
      <c r="F21" s="477"/>
      <c r="G21" s="477"/>
      <c r="H21" s="477"/>
      <c r="I21" s="478"/>
      <c r="J21" s="48"/>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1:52" s="12" customFormat="1" ht="15">
      <c r="A22" s="18"/>
      <c r="B22" s="47"/>
      <c r="C22" s="105"/>
      <c r="D22" s="105"/>
      <c r="E22" s="105"/>
      <c r="F22" s="112"/>
      <c r="G22" s="105"/>
      <c r="H22" s="110"/>
      <c r="I22" s="110"/>
      <c r="J22" s="48"/>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row>
    <row r="23" spans="1:52" ht="15.75" customHeight="1" thickBot="1">
      <c r="A23" s="19"/>
      <c r="B23" s="47"/>
      <c r="C23" s="50"/>
      <c r="D23" s="433" t="s">
        <v>275</v>
      </c>
      <c r="E23" s="433"/>
      <c r="F23" s="433" t="s">
        <v>281</v>
      </c>
      <c r="G23" s="433"/>
      <c r="H23" s="107" t="s">
        <v>282</v>
      </c>
      <c r="I23" s="107" t="s">
        <v>233</v>
      </c>
      <c r="J23" s="48"/>
      <c r="K23" s="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1:52" ht="409.5" customHeight="1" thickBot="1">
      <c r="A24" s="19"/>
      <c r="B24" s="47"/>
      <c r="C24" s="106" t="s">
        <v>273</v>
      </c>
      <c r="D24" s="458" t="s">
        <v>639</v>
      </c>
      <c r="E24" s="459"/>
      <c r="F24" s="368" t="s">
        <v>461</v>
      </c>
      <c r="G24" s="426"/>
      <c r="H24" s="345" t="s">
        <v>617</v>
      </c>
      <c r="I24" s="161" t="s">
        <v>654</v>
      </c>
      <c r="J24" s="48"/>
      <c r="K24" s="6"/>
      <c r="L24" s="440"/>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1:52" ht="293.25" customHeight="1" thickBot="1">
      <c r="A25" s="19"/>
      <c r="B25" s="47"/>
      <c r="C25" s="106"/>
      <c r="D25" s="458" t="s">
        <v>641</v>
      </c>
      <c r="E25" s="459"/>
      <c r="F25" s="368" t="s">
        <v>618</v>
      </c>
      <c r="G25" s="426"/>
      <c r="H25" s="170" t="s">
        <v>619</v>
      </c>
      <c r="I25" s="161" t="s">
        <v>655</v>
      </c>
      <c r="J25" s="48"/>
      <c r="L25" s="440"/>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1:52" ht="216.75" customHeight="1" thickBot="1">
      <c r="A26" s="19"/>
      <c r="B26" s="47"/>
      <c r="C26" s="106"/>
      <c r="D26" s="458" t="s">
        <v>649</v>
      </c>
      <c r="E26" s="459"/>
      <c r="F26" s="368" t="s">
        <v>360</v>
      </c>
      <c r="G26" s="426"/>
      <c r="H26" s="170" t="s">
        <v>620</v>
      </c>
      <c r="I26" s="161" t="s">
        <v>654</v>
      </c>
      <c r="J26" s="48"/>
      <c r="L26" s="440"/>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1:52" ht="18.75" customHeight="1" thickBot="1">
      <c r="A27" s="19"/>
      <c r="B27" s="47"/>
      <c r="C27" s="44"/>
      <c r="D27" s="44"/>
      <c r="E27" s="44"/>
      <c r="F27" s="44"/>
      <c r="G27" s="44"/>
      <c r="H27" s="114" t="s">
        <v>276</v>
      </c>
      <c r="I27" s="221" t="s">
        <v>481</v>
      </c>
      <c r="J27" s="48"/>
      <c r="L27" s="440"/>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1:52" ht="15.75" thickBot="1">
      <c r="A28" s="19"/>
      <c r="B28" s="47"/>
      <c r="C28" s="44"/>
      <c r="D28" s="142" t="s">
        <v>304</v>
      </c>
      <c r="E28" s="144"/>
      <c r="F28" s="44"/>
      <c r="G28" s="44"/>
      <c r="H28" s="115"/>
      <c r="I28" s="44"/>
      <c r="J28" s="48"/>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1:52" ht="15.75" thickBot="1">
      <c r="A29" s="19"/>
      <c r="B29" s="47"/>
      <c r="C29" s="44"/>
      <c r="D29" s="81" t="s">
        <v>60</v>
      </c>
      <c r="E29" s="434" t="s">
        <v>669</v>
      </c>
      <c r="F29" s="435"/>
      <c r="G29" s="435"/>
      <c r="H29" s="436"/>
      <c r="I29" s="44"/>
      <c r="J29" s="48"/>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1:52" ht="15.75" thickBot="1">
      <c r="A30" s="19"/>
      <c r="B30" s="47"/>
      <c r="C30" s="44"/>
      <c r="D30" s="81" t="s">
        <v>62</v>
      </c>
      <c r="E30" s="437" t="s">
        <v>670</v>
      </c>
      <c r="F30" s="435"/>
      <c r="G30" s="435"/>
      <c r="H30" s="436"/>
      <c r="I30" s="44"/>
      <c r="J30" s="48"/>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1:52" s="12" customFormat="1" ht="30.75" customHeight="1" thickBot="1">
      <c r="A31" s="18"/>
      <c r="B31" s="47"/>
      <c r="C31" s="457" t="s">
        <v>225</v>
      </c>
      <c r="D31" s="457"/>
      <c r="E31" s="457"/>
      <c r="F31" s="457"/>
      <c r="G31" s="457"/>
      <c r="H31" s="457"/>
      <c r="I31" s="110"/>
      <c r="J31" s="48"/>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row>
    <row r="32" spans="1:52" s="12" customFormat="1" ht="30.75" customHeight="1">
      <c r="A32" s="18"/>
      <c r="B32" s="47"/>
      <c r="C32" s="344"/>
      <c r="D32" s="470" t="s">
        <v>671</v>
      </c>
      <c r="E32" s="471"/>
      <c r="F32" s="471"/>
      <c r="G32" s="471"/>
      <c r="H32" s="471"/>
      <c r="I32" s="472"/>
      <c r="J32" s="48"/>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row>
    <row r="33" spans="1:52" s="12" customFormat="1" ht="30.75" customHeight="1">
      <c r="A33" s="18"/>
      <c r="B33" s="47"/>
      <c r="C33" s="344"/>
      <c r="D33" s="473"/>
      <c r="E33" s="474"/>
      <c r="F33" s="474"/>
      <c r="G33" s="474"/>
      <c r="H33" s="474"/>
      <c r="I33" s="475"/>
      <c r="J33" s="48"/>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1:52" s="12" customFormat="1" ht="30.75" customHeight="1">
      <c r="A34" s="18"/>
      <c r="B34" s="47"/>
      <c r="C34" s="344"/>
      <c r="D34" s="473"/>
      <c r="E34" s="474"/>
      <c r="F34" s="474"/>
      <c r="G34" s="474"/>
      <c r="H34" s="474"/>
      <c r="I34" s="475"/>
      <c r="J34" s="48"/>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row>
    <row r="35" spans="1:52" s="12" customFormat="1" ht="150.75" customHeight="1" thickBot="1">
      <c r="A35" s="18"/>
      <c r="B35" s="47"/>
      <c r="C35" s="344"/>
      <c r="D35" s="476"/>
      <c r="E35" s="477"/>
      <c r="F35" s="477"/>
      <c r="G35" s="477"/>
      <c r="H35" s="477"/>
      <c r="I35" s="478"/>
      <c r="J35" s="48"/>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row>
    <row r="36" spans="1:52" ht="15">
      <c r="A36" s="19"/>
      <c r="B36" s="47"/>
      <c r="C36" s="44"/>
      <c r="D36" s="44"/>
      <c r="E36" s="44"/>
      <c r="F36" s="44"/>
      <c r="G36" s="44"/>
      <c r="H36" s="115"/>
      <c r="I36" s="44"/>
      <c r="J36" s="48"/>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row>
    <row r="37" spans="1:52" ht="24" customHeight="1" thickBot="1">
      <c r="A37" s="19"/>
      <c r="B37" s="47"/>
      <c r="C37" s="50"/>
      <c r="D37" s="433" t="s">
        <v>275</v>
      </c>
      <c r="E37" s="433"/>
      <c r="F37" s="433" t="s">
        <v>281</v>
      </c>
      <c r="G37" s="433"/>
      <c r="H37" s="107" t="s">
        <v>282</v>
      </c>
      <c r="I37" s="107" t="s">
        <v>233</v>
      </c>
      <c r="J37" s="48"/>
      <c r="K37" s="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1:52" ht="359.25" customHeight="1" thickBot="1">
      <c r="A38" s="19"/>
      <c r="B38" s="47"/>
      <c r="C38" s="106" t="s">
        <v>307</v>
      </c>
      <c r="D38" s="448" t="s">
        <v>462</v>
      </c>
      <c r="E38" s="449"/>
      <c r="F38" s="469" t="s">
        <v>659</v>
      </c>
      <c r="G38" s="460"/>
      <c r="H38" s="220" t="s">
        <v>658</v>
      </c>
      <c r="I38" s="161" t="s">
        <v>228</v>
      </c>
      <c r="J38" s="48"/>
      <c r="K38" s="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row>
    <row r="39" spans="1:52" ht="283.5" customHeight="1" thickBot="1">
      <c r="A39" s="19"/>
      <c r="B39" s="47"/>
      <c r="C39" s="106"/>
      <c r="D39" s="448" t="s">
        <v>463</v>
      </c>
      <c r="E39" s="449"/>
      <c r="F39" s="448" t="s">
        <v>661</v>
      </c>
      <c r="G39" s="449"/>
      <c r="H39" s="220" t="s">
        <v>660</v>
      </c>
      <c r="I39" s="161" t="s">
        <v>227</v>
      </c>
      <c r="J39" s="48"/>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row>
    <row r="40" spans="1:52" ht="225.75" customHeight="1" thickBot="1">
      <c r="A40" s="19"/>
      <c r="B40" s="47"/>
      <c r="C40" s="106"/>
      <c r="D40" s="438" t="s">
        <v>464</v>
      </c>
      <c r="E40" s="439"/>
      <c r="F40" s="438" t="s">
        <v>662</v>
      </c>
      <c r="G40" s="439"/>
      <c r="H40" s="220" t="s">
        <v>663</v>
      </c>
      <c r="I40" s="161" t="s">
        <v>228</v>
      </c>
      <c r="J40" s="48"/>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row>
    <row r="41" spans="1:52" ht="21.75" customHeight="1" thickBot="1">
      <c r="A41" s="19"/>
      <c r="B41" s="47"/>
      <c r="C41" s="44"/>
      <c r="D41" s="44"/>
      <c r="E41" s="44"/>
      <c r="F41" s="44"/>
      <c r="G41" s="44"/>
      <c r="H41" s="114" t="s">
        <v>276</v>
      </c>
      <c r="I41" s="191" t="s">
        <v>228</v>
      </c>
      <c r="J41" s="48"/>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1:52" ht="15.75" thickBot="1">
      <c r="A42" s="19"/>
      <c r="B42" s="47"/>
      <c r="C42" s="44"/>
      <c r="D42" s="142" t="s">
        <v>304</v>
      </c>
      <c r="E42" s="144"/>
      <c r="F42" s="44"/>
      <c r="G42" s="44"/>
      <c r="H42" s="115"/>
      <c r="I42" s="44"/>
      <c r="J42" s="48"/>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row>
    <row r="43" spans="1:52" ht="30.75" customHeight="1" thickBot="1">
      <c r="A43" s="19"/>
      <c r="B43" s="47"/>
      <c r="C43" s="44"/>
      <c r="D43" s="81" t="s">
        <v>60</v>
      </c>
      <c r="E43" s="463" t="s">
        <v>443</v>
      </c>
      <c r="F43" s="464"/>
      <c r="G43" s="464"/>
      <c r="H43" s="465"/>
      <c r="I43" s="44"/>
      <c r="J43" s="48"/>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row>
    <row r="44" spans="1:52" ht="15.75" thickBot="1">
      <c r="A44" s="19"/>
      <c r="B44" s="47"/>
      <c r="C44" s="44"/>
      <c r="D44" s="81" t="s">
        <v>62</v>
      </c>
      <c r="E44" s="466" t="s">
        <v>363</v>
      </c>
      <c r="F44" s="467"/>
      <c r="G44" s="467"/>
      <c r="H44" s="468"/>
      <c r="I44" s="44"/>
      <c r="J44" s="48"/>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row>
    <row r="45" spans="1:52" ht="25.5" customHeight="1" thickBot="1">
      <c r="A45" s="19"/>
      <c r="B45" s="47"/>
      <c r="C45" s="44"/>
      <c r="D45" s="81"/>
      <c r="E45" s="44"/>
      <c r="F45" s="44"/>
      <c r="G45" s="44"/>
      <c r="H45" s="44"/>
      <c r="I45" s="44"/>
      <c r="J45" s="48"/>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1:52" ht="260.25" customHeight="1" thickBot="1">
      <c r="A46" s="19"/>
      <c r="B46" s="47"/>
      <c r="C46" s="113"/>
      <c r="D46" s="441" t="s">
        <v>283</v>
      </c>
      <c r="E46" s="441"/>
      <c r="F46" s="442" t="s">
        <v>657</v>
      </c>
      <c r="G46" s="443"/>
      <c r="H46" s="443"/>
      <c r="I46" s="444"/>
      <c r="J46" s="48"/>
      <c r="L46" s="18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row>
    <row r="47" spans="1:52" s="12" customFormat="1" ht="18.75" customHeight="1">
      <c r="A47" s="18"/>
      <c r="B47" s="47"/>
      <c r="C47" s="51"/>
      <c r="D47" s="51"/>
      <c r="E47" s="51"/>
      <c r="F47" s="51"/>
      <c r="G47" s="51"/>
      <c r="H47" s="110"/>
      <c r="I47" s="110"/>
      <c r="J47" s="48"/>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row>
    <row r="48" spans="1:52" s="12" customFormat="1" ht="15.75" customHeight="1" thickBot="1">
      <c r="A48" s="18"/>
      <c r="B48" s="47"/>
      <c r="C48" s="44"/>
      <c r="D48" s="45"/>
      <c r="E48" s="45"/>
      <c r="F48" s="45"/>
      <c r="G48" s="80" t="s">
        <v>226</v>
      </c>
      <c r="H48" s="110"/>
      <c r="I48" s="110"/>
      <c r="J48" s="48"/>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row>
    <row r="49" spans="1:52" s="12" customFormat="1" ht="78" customHeight="1">
      <c r="A49" s="18"/>
      <c r="B49" s="47"/>
      <c r="C49" s="44"/>
      <c r="D49" s="45"/>
      <c r="E49" s="45"/>
      <c r="F49" s="25" t="s">
        <v>227</v>
      </c>
      <c r="G49" s="450" t="s">
        <v>321</v>
      </c>
      <c r="H49" s="451"/>
      <c r="I49" s="452"/>
      <c r="J49" s="48"/>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1:52" s="12" customFormat="1" ht="54.75" customHeight="1">
      <c r="A50" s="18"/>
      <c r="B50" s="47"/>
      <c r="C50" s="44"/>
      <c r="D50" s="45"/>
      <c r="E50" s="45"/>
      <c r="F50" s="162" t="s">
        <v>228</v>
      </c>
      <c r="G50" s="453" t="s">
        <v>322</v>
      </c>
      <c r="H50" s="454"/>
      <c r="I50" s="455"/>
      <c r="J50" s="48"/>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row>
    <row r="51" spans="1:52" s="12" customFormat="1" ht="58.5" customHeight="1">
      <c r="A51" s="18"/>
      <c r="B51" s="47"/>
      <c r="C51" s="44"/>
      <c r="D51" s="45"/>
      <c r="E51" s="45"/>
      <c r="F51" s="162" t="s">
        <v>229</v>
      </c>
      <c r="G51" s="453" t="s">
        <v>323</v>
      </c>
      <c r="H51" s="454"/>
      <c r="I51" s="455"/>
      <c r="J51" s="48"/>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row>
    <row r="52" spans="1:52" ht="60" customHeight="1">
      <c r="A52" s="19"/>
      <c r="B52" s="47"/>
      <c r="C52" s="44"/>
      <c r="D52" s="45"/>
      <c r="E52" s="45"/>
      <c r="F52" s="162" t="s">
        <v>230</v>
      </c>
      <c r="G52" s="453" t="s">
        <v>324</v>
      </c>
      <c r="H52" s="454"/>
      <c r="I52" s="455"/>
      <c r="J52" s="48"/>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row>
    <row r="53" spans="1:52" ht="54" customHeight="1">
      <c r="A53" s="19"/>
      <c r="B53" s="42"/>
      <c r="C53" s="44"/>
      <c r="D53" s="45"/>
      <c r="E53" s="45"/>
      <c r="F53" s="26" t="s">
        <v>231</v>
      </c>
      <c r="G53" s="453" t="s">
        <v>325</v>
      </c>
      <c r="H53" s="454"/>
      <c r="I53" s="455"/>
      <c r="J53" s="43"/>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row>
    <row r="54" spans="1:52" ht="61.5" customHeight="1" thickBot="1">
      <c r="A54" s="19"/>
      <c r="B54" s="42"/>
      <c r="C54" s="44"/>
      <c r="D54" s="45"/>
      <c r="E54" s="45"/>
      <c r="F54" s="27" t="s">
        <v>232</v>
      </c>
      <c r="G54" s="445" t="s">
        <v>326</v>
      </c>
      <c r="H54" s="446"/>
      <c r="I54" s="447"/>
      <c r="J54" s="43"/>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row>
    <row r="55" spans="1:44" ht="15.75" thickBot="1">
      <c r="A55" s="19"/>
      <c r="B55" s="52"/>
      <c r="C55" s="53"/>
      <c r="D55" s="54"/>
      <c r="E55" s="54"/>
      <c r="F55" s="54"/>
      <c r="G55" s="54"/>
      <c r="H55" s="111"/>
      <c r="I55" s="111"/>
      <c r="J55" s="55"/>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1:44" ht="49.5" customHeight="1">
      <c r="A56" s="1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1:44" ht="49.5" customHeight="1">
      <c r="A57" s="1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1:44" ht="49.5" customHeight="1">
      <c r="A58" s="1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1:44" ht="49.5" customHeight="1">
      <c r="A59" s="1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44" ht="49.5" customHeight="1">
      <c r="A60" s="1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44" ht="49.5" customHeight="1">
      <c r="A61" s="19"/>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44" ht="15">
      <c r="A62" s="19"/>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row>
    <row r="63" spans="1:44" ht="15">
      <c r="A63" s="19"/>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row>
    <row r="64" spans="1:44" ht="15">
      <c r="A64" s="19"/>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row>
    <row r="65" spans="1:52" ht="15">
      <c r="A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row>
    <row r="66" spans="1:52" ht="1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row>
    <row r="67" spans="1:52" ht="15">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row>
    <row r="68" spans="1:52" ht="15">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row>
    <row r="69" spans="1:11" ht="15">
      <c r="A69" s="96"/>
      <c r="B69" s="96"/>
      <c r="C69" s="96"/>
      <c r="D69" s="96"/>
      <c r="E69" s="96"/>
      <c r="F69" s="96"/>
      <c r="G69" s="96"/>
      <c r="H69" s="96"/>
      <c r="I69" s="96"/>
      <c r="J69" s="96"/>
      <c r="K69" s="96"/>
    </row>
    <row r="70" spans="1:11" ht="15">
      <c r="A70" s="96"/>
      <c r="B70" s="96"/>
      <c r="C70" s="96"/>
      <c r="D70" s="96"/>
      <c r="E70" s="96"/>
      <c r="F70" s="96"/>
      <c r="G70" s="96"/>
      <c r="H70" s="96"/>
      <c r="I70" s="96"/>
      <c r="J70" s="96"/>
      <c r="K70" s="96"/>
    </row>
    <row r="71" spans="1:11" ht="15">
      <c r="A71" s="96"/>
      <c r="B71" s="96"/>
      <c r="C71" s="96"/>
      <c r="D71" s="96"/>
      <c r="E71" s="96"/>
      <c r="F71" s="96"/>
      <c r="G71" s="96"/>
      <c r="H71" s="96"/>
      <c r="I71" s="96"/>
      <c r="J71" s="96"/>
      <c r="K71" s="96"/>
    </row>
    <row r="72" spans="1:11" ht="15">
      <c r="A72" s="96"/>
      <c r="B72" s="96"/>
      <c r="C72" s="96"/>
      <c r="D72" s="96"/>
      <c r="E72" s="96"/>
      <c r="F72" s="96"/>
      <c r="G72" s="96"/>
      <c r="H72" s="96"/>
      <c r="I72" s="96"/>
      <c r="J72" s="96"/>
      <c r="K72" s="96"/>
    </row>
    <row r="73" spans="1:11" ht="15">
      <c r="A73" s="96"/>
      <c r="B73" s="96"/>
      <c r="C73" s="96"/>
      <c r="D73" s="96"/>
      <c r="E73" s="96"/>
      <c r="F73" s="96"/>
      <c r="G73" s="96"/>
      <c r="H73" s="96"/>
      <c r="I73" s="96"/>
      <c r="J73" s="96"/>
      <c r="K73" s="96"/>
    </row>
    <row r="74" spans="1:11" ht="15">
      <c r="A74" s="96"/>
      <c r="B74" s="96"/>
      <c r="C74" s="96"/>
      <c r="D74" s="96"/>
      <c r="E74" s="96"/>
      <c r="F74" s="96"/>
      <c r="G74" s="96"/>
      <c r="H74" s="96"/>
      <c r="I74" s="96"/>
      <c r="J74" s="96"/>
      <c r="K74" s="96"/>
    </row>
    <row r="75" spans="1:11" ht="15">
      <c r="A75" s="96"/>
      <c r="B75" s="96"/>
      <c r="C75" s="96"/>
      <c r="D75" s="96"/>
      <c r="E75" s="96"/>
      <c r="F75" s="96"/>
      <c r="G75" s="96"/>
      <c r="H75" s="96"/>
      <c r="I75" s="96"/>
      <c r="J75" s="96"/>
      <c r="K75" s="96"/>
    </row>
    <row r="76" spans="1:11" ht="15">
      <c r="A76" s="96"/>
      <c r="B76" s="96"/>
      <c r="C76" s="96"/>
      <c r="D76" s="96"/>
      <c r="E76" s="96"/>
      <c r="F76" s="96"/>
      <c r="G76" s="96"/>
      <c r="H76" s="96"/>
      <c r="I76" s="96"/>
      <c r="J76" s="96"/>
      <c r="K76" s="96"/>
    </row>
    <row r="77" spans="1:11" ht="15">
      <c r="A77" s="96"/>
      <c r="B77" s="96"/>
      <c r="C77" s="96"/>
      <c r="D77" s="96"/>
      <c r="E77" s="96"/>
      <c r="F77" s="96"/>
      <c r="G77" s="96"/>
      <c r="H77" s="96"/>
      <c r="I77" s="96"/>
      <c r="J77" s="96"/>
      <c r="K77" s="96"/>
    </row>
    <row r="78" spans="1:11" ht="15">
      <c r="A78" s="96"/>
      <c r="B78" s="96"/>
      <c r="C78" s="96"/>
      <c r="D78" s="96"/>
      <c r="E78" s="96"/>
      <c r="F78" s="96"/>
      <c r="G78" s="96"/>
      <c r="H78" s="96"/>
      <c r="I78" s="96"/>
      <c r="J78" s="96"/>
      <c r="K78" s="96"/>
    </row>
    <row r="79" spans="1:11" ht="15">
      <c r="A79" s="96"/>
      <c r="B79" s="96"/>
      <c r="C79" s="96"/>
      <c r="D79" s="96"/>
      <c r="E79" s="96"/>
      <c r="F79" s="96"/>
      <c r="G79" s="96"/>
      <c r="H79" s="96"/>
      <c r="I79" s="96"/>
      <c r="J79" s="96"/>
      <c r="K79" s="96"/>
    </row>
    <row r="80" spans="1:11" ht="15">
      <c r="A80" s="96"/>
      <c r="B80" s="96"/>
      <c r="C80" s="96"/>
      <c r="D80" s="96"/>
      <c r="E80" s="96"/>
      <c r="F80" s="96"/>
      <c r="G80" s="96"/>
      <c r="H80" s="96"/>
      <c r="I80" s="96"/>
      <c r="J80" s="96"/>
      <c r="K80" s="96"/>
    </row>
    <row r="81" spans="1:11" ht="15">
      <c r="A81" s="96"/>
      <c r="B81" s="96"/>
      <c r="C81" s="96"/>
      <c r="D81" s="96"/>
      <c r="E81" s="96"/>
      <c r="F81" s="96"/>
      <c r="G81" s="96"/>
      <c r="H81" s="96"/>
      <c r="I81" s="96"/>
      <c r="J81" s="96"/>
      <c r="K81" s="96"/>
    </row>
    <row r="82" spans="1:11" ht="15">
      <c r="A82" s="96"/>
      <c r="B82" s="96"/>
      <c r="C82" s="96"/>
      <c r="D82" s="96"/>
      <c r="E82" s="96"/>
      <c r="F82" s="96"/>
      <c r="G82" s="96"/>
      <c r="H82" s="96"/>
      <c r="I82" s="96"/>
      <c r="J82" s="96"/>
      <c r="K82" s="96"/>
    </row>
    <row r="83" spans="1:11" ht="15">
      <c r="A83" s="96"/>
      <c r="B83" s="96"/>
      <c r="C83" s="96"/>
      <c r="D83" s="96"/>
      <c r="E83" s="96"/>
      <c r="F83" s="96"/>
      <c r="G83" s="96"/>
      <c r="H83" s="96"/>
      <c r="I83" s="96"/>
      <c r="J83" s="96"/>
      <c r="K83" s="96"/>
    </row>
    <row r="84" spans="1:11" ht="15">
      <c r="A84" s="96"/>
      <c r="B84" s="96"/>
      <c r="C84" s="96"/>
      <c r="D84" s="96"/>
      <c r="E84" s="96"/>
      <c r="F84" s="96"/>
      <c r="G84" s="96"/>
      <c r="H84" s="96"/>
      <c r="I84" s="96"/>
      <c r="J84" s="96"/>
      <c r="K84" s="96"/>
    </row>
    <row r="85" spans="1:11" ht="15">
      <c r="A85" s="96"/>
      <c r="B85" s="96"/>
      <c r="C85" s="96"/>
      <c r="D85" s="96"/>
      <c r="E85" s="96"/>
      <c r="F85" s="96"/>
      <c r="G85" s="96"/>
      <c r="H85" s="96"/>
      <c r="I85" s="96"/>
      <c r="J85" s="96"/>
      <c r="K85" s="96"/>
    </row>
    <row r="86" spans="1:11" ht="15">
      <c r="A86" s="96"/>
      <c r="B86" s="96"/>
      <c r="C86" s="96"/>
      <c r="D86" s="96"/>
      <c r="E86" s="96"/>
      <c r="F86" s="96"/>
      <c r="G86" s="96"/>
      <c r="H86" s="96"/>
      <c r="I86" s="96"/>
      <c r="J86" s="96"/>
      <c r="K86" s="96"/>
    </row>
    <row r="87" spans="1:11" ht="15">
      <c r="A87" s="96"/>
      <c r="B87" s="96"/>
      <c r="C87" s="96"/>
      <c r="D87" s="96"/>
      <c r="E87" s="96"/>
      <c r="F87" s="96"/>
      <c r="G87" s="96"/>
      <c r="H87" s="96"/>
      <c r="I87" s="96"/>
      <c r="J87" s="96"/>
      <c r="K87" s="96"/>
    </row>
    <row r="88" spans="1:11" ht="15">
      <c r="A88" s="96"/>
      <c r="B88" s="96"/>
      <c r="C88" s="96"/>
      <c r="D88" s="96"/>
      <c r="E88" s="96"/>
      <c r="F88" s="96"/>
      <c r="G88" s="96"/>
      <c r="H88" s="96"/>
      <c r="I88" s="96"/>
      <c r="J88" s="96"/>
      <c r="K88" s="96"/>
    </row>
    <row r="89" spans="1:11" ht="15">
      <c r="A89" s="96"/>
      <c r="B89" s="96"/>
      <c r="C89" s="96"/>
      <c r="D89" s="96"/>
      <c r="E89" s="96"/>
      <c r="F89" s="96"/>
      <c r="G89" s="96"/>
      <c r="H89" s="96"/>
      <c r="I89" s="96"/>
      <c r="J89" s="96"/>
      <c r="K89" s="96"/>
    </row>
    <row r="90" spans="1:11" ht="15">
      <c r="A90" s="96"/>
      <c r="B90" s="96"/>
      <c r="C90" s="96"/>
      <c r="D90" s="96"/>
      <c r="E90" s="96"/>
      <c r="F90" s="96"/>
      <c r="G90" s="96"/>
      <c r="H90" s="96"/>
      <c r="I90" s="96"/>
      <c r="J90" s="96"/>
      <c r="K90" s="96"/>
    </row>
    <row r="91" spans="1:11" ht="15">
      <c r="A91" s="96"/>
      <c r="B91" s="96"/>
      <c r="C91" s="96"/>
      <c r="D91" s="96"/>
      <c r="E91" s="96"/>
      <c r="F91" s="96"/>
      <c r="G91" s="96"/>
      <c r="H91" s="96"/>
      <c r="I91" s="96"/>
      <c r="J91" s="96"/>
      <c r="K91" s="96"/>
    </row>
    <row r="92" spans="1:11" ht="15">
      <c r="A92" s="96"/>
      <c r="B92" s="96"/>
      <c r="C92" s="96"/>
      <c r="D92" s="96"/>
      <c r="E92" s="96"/>
      <c r="F92" s="96"/>
      <c r="G92" s="96"/>
      <c r="H92" s="96"/>
      <c r="I92" s="96"/>
      <c r="J92" s="96"/>
      <c r="K92" s="96"/>
    </row>
    <row r="93" spans="1:11" ht="15">
      <c r="A93" s="96"/>
      <c r="B93" s="96"/>
      <c r="C93" s="96"/>
      <c r="D93" s="96"/>
      <c r="E93" s="96"/>
      <c r="F93" s="96"/>
      <c r="G93" s="96"/>
      <c r="H93" s="96"/>
      <c r="I93" s="96"/>
      <c r="J93" s="96"/>
      <c r="K93" s="96"/>
    </row>
    <row r="94" spans="1:11" ht="15">
      <c r="A94" s="96"/>
      <c r="B94" s="96"/>
      <c r="C94" s="96"/>
      <c r="D94" s="96"/>
      <c r="E94" s="96"/>
      <c r="F94" s="96"/>
      <c r="G94" s="96"/>
      <c r="H94" s="96"/>
      <c r="I94" s="96"/>
      <c r="J94" s="96"/>
      <c r="K94" s="96"/>
    </row>
    <row r="95" spans="1:11" ht="15">
      <c r="A95" s="96"/>
      <c r="B95" s="96"/>
      <c r="C95" s="96"/>
      <c r="D95" s="96"/>
      <c r="E95" s="96"/>
      <c r="F95" s="96"/>
      <c r="G95" s="96"/>
      <c r="H95" s="96"/>
      <c r="I95" s="96"/>
      <c r="J95" s="96"/>
      <c r="K95" s="96"/>
    </row>
    <row r="96" spans="1:11" ht="15">
      <c r="A96" s="96"/>
      <c r="B96" s="96"/>
      <c r="C96" s="96"/>
      <c r="D96" s="96"/>
      <c r="E96" s="96"/>
      <c r="F96" s="96"/>
      <c r="G96" s="96"/>
      <c r="H96" s="96"/>
      <c r="I96" s="96"/>
      <c r="J96" s="96"/>
      <c r="K96" s="96"/>
    </row>
    <row r="97" spans="1:11" ht="15">
      <c r="A97" s="96"/>
      <c r="B97" s="96"/>
      <c r="C97" s="96"/>
      <c r="D97" s="96"/>
      <c r="E97" s="96"/>
      <c r="F97" s="96"/>
      <c r="G97" s="96"/>
      <c r="H97" s="96"/>
      <c r="I97" s="96"/>
      <c r="J97" s="96"/>
      <c r="K97" s="96"/>
    </row>
    <row r="98" spans="1:11" ht="15">
      <c r="A98" s="96"/>
      <c r="B98" s="96"/>
      <c r="C98" s="96"/>
      <c r="D98" s="96"/>
      <c r="E98" s="96"/>
      <c r="F98" s="96"/>
      <c r="G98" s="96"/>
      <c r="H98" s="96"/>
      <c r="I98" s="96"/>
      <c r="J98" s="96"/>
      <c r="K98" s="96"/>
    </row>
    <row r="99" spans="1:11" ht="15">
      <c r="A99" s="96"/>
      <c r="B99" s="96"/>
      <c r="C99" s="96"/>
      <c r="D99" s="96"/>
      <c r="E99" s="96"/>
      <c r="F99" s="96"/>
      <c r="G99" s="96"/>
      <c r="H99" s="96"/>
      <c r="I99" s="96"/>
      <c r="J99" s="96"/>
      <c r="K99" s="96"/>
    </row>
    <row r="100" spans="1:11" ht="15">
      <c r="A100" s="96"/>
      <c r="B100" s="96"/>
      <c r="C100" s="96"/>
      <c r="D100" s="96"/>
      <c r="E100" s="96"/>
      <c r="F100" s="96"/>
      <c r="G100" s="96"/>
      <c r="H100" s="96"/>
      <c r="I100" s="96"/>
      <c r="J100" s="96"/>
      <c r="K100" s="96"/>
    </row>
    <row r="101" spans="1:11" ht="15">
      <c r="A101" s="96"/>
      <c r="B101" s="96"/>
      <c r="C101" s="96"/>
      <c r="D101" s="96"/>
      <c r="E101" s="96"/>
      <c r="F101" s="96"/>
      <c r="G101" s="96"/>
      <c r="H101" s="96"/>
      <c r="I101" s="96"/>
      <c r="J101" s="96"/>
      <c r="K101" s="96"/>
    </row>
    <row r="102" spans="1:11" ht="15">
      <c r="A102" s="96"/>
      <c r="B102" s="96"/>
      <c r="C102" s="96"/>
      <c r="D102" s="96"/>
      <c r="E102" s="96"/>
      <c r="F102" s="96"/>
      <c r="G102" s="96"/>
      <c r="H102" s="96"/>
      <c r="I102" s="96"/>
      <c r="J102" s="96"/>
      <c r="K102" s="96"/>
    </row>
    <row r="103" spans="1:11" ht="15">
      <c r="A103" s="96"/>
      <c r="B103" s="96"/>
      <c r="C103" s="96"/>
      <c r="D103" s="96"/>
      <c r="E103" s="96"/>
      <c r="F103" s="96"/>
      <c r="G103" s="96"/>
      <c r="H103" s="96"/>
      <c r="I103" s="96"/>
      <c r="J103" s="96"/>
      <c r="K103" s="96"/>
    </row>
    <row r="104" spans="1:11" ht="15">
      <c r="A104" s="96"/>
      <c r="B104" s="96"/>
      <c r="H104" s="96"/>
      <c r="I104" s="96"/>
      <c r="J104" s="96"/>
      <c r="K104" s="96"/>
    </row>
    <row r="105" spans="1:11" ht="15">
      <c r="A105" s="96"/>
      <c r="B105" s="96"/>
      <c r="H105" s="96"/>
      <c r="I105" s="96"/>
      <c r="J105" s="96"/>
      <c r="K105" s="96"/>
    </row>
    <row r="106" spans="1:11" ht="15">
      <c r="A106" s="96"/>
      <c r="B106" s="96"/>
      <c r="H106" s="96"/>
      <c r="I106" s="96"/>
      <c r="J106" s="96"/>
      <c r="K106" s="96"/>
    </row>
    <row r="107" spans="1:11" ht="15">
      <c r="A107" s="96"/>
      <c r="B107" s="96"/>
      <c r="H107" s="96"/>
      <c r="I107" s="96"/>
      <c r="J107" s="96"/>
      <c r="K107" s="96"/>
    </row>
    <row r="108" spans="1:11" ht="15">
      <c r="A108" s="96"/>
      <c r="B108" s="96"/>
      <c r="H108" s="96"/>
      <c r="I108" s="96"/>
      <c r="J108" s="96"/>
      <c r="K108" s="96"/>
    </row>
    <row r="109" spans="1:11" ht="15">
      <c r="A109" s="96"/>
      <c r="B109" s="96"/>
      <c r="H109" s="96"/>
      <c r="I109" s="96"/>
      <c r="J109" s="96"/>
      <c r="K109" s="96"/>
    </row>
    <row r="110" spans="1:11" ht="15">
      <c r="A110" s="96"/>
      <c r="B110" s="96"/>
      <c r="H110" s="96"/>
      <c r="I110" s="96"/>
      <c r="J110" s="96"/>
      <c r="K110" s="96"/>
    </row>
    <row r="111" spans="1:11" ht="15">
      <c r="A111" s="96"/>
      <c r="B111" s="96"/>
      <c r="H111" s="96"/>
      <c r="I111" s="96"/>
      <c r="J111" s="96"/>
      <c r="K111" s="96"/>
    </row>
    <row r="112" spans="1:11" ht="15">
      <c r="A112" s="96"/>
      <c r="B112" s="96"/>
      <c r="H112" s="96"/>
      <c r="I112" s="96"/>
      <c r="J112" s="96"/>
      <c r="K112" s="96"/>
    </row>
    <row r="113" spans="2:10" ht="15">
      <c r="B113" s="96"/>
      <c r="J113" s="96"/>
    </row>
  </sheetData>
  <sheetProtection/>
  <mergeCells count="46">
    <mergeCell ref="C31:H31"/>
    <mergeCell ref="D32:I35"/>
    <mergeCell ref="F8:G8"/>
    <mergeCell ref="E14:H14"/>
    <mergeCell ref="E15:H15"/>
    <mergeCell ref="D13:I13"/>
    <mergeCell ref="D18:I21"/>
    <mergeCell ref="D24:E24"/>
    <mergeCell ref="D25:E25"/>
    <mergeCell ref="D26:E26"/>
    <mergeCell ref="E43:H43"/>
    <mergeCell ref="E44:H44"/>
    <mergeCell ref="F37:G37"/>
    <mergeCell ref="D38:E38"/>
    <mergeCell ref="F38:G38"/>
    <mergeCell ref="D39:E39"/>
    <mergeCell ref="C3:I3"/>
    <mergeCell ref="C4:I4"/>
    <mergeCell ref="C17:H17"/>
    <mergeCell ref="D8:E8"/>
    <mergeCell ref="D9:E9"/>
    <mergeCell ref="D10:E10"/>
    <mergeCell ref="D7:E7"/>
    <mergeCell ref="F7:G7"/>
    <mergeCell ref="F10:G10"/>
    <mergeCell ref="F9:G9"/>
    <mergeCell ref="L24:L27"/>
    <mergeCell ref="D46:E46"/>
    <mergeCell ref="F46:I46"/>
    <mergeCell ref="G54:I54"/>
    <mergeCell ref="F39:G39"/>
    <mergeCell ref="G49:I49"/>
    <mergeCell ref="G50:I50"/>
    <mergeCell ref="G51:I51"/>
    <mergeCell ref="G52:I52"/>
    <mergeCell ref="G53:I53"/>
    <mergeCell ref="D23:E23"/>
    <mergeCell ref="F23:G23"/>
    <mergeCell ref="E29:H29"/>
    <mergeCell ref="E30:H30"/>
    <mergeCell ref="D37:E37"/>
    <mergeCell ref="D40:E40"/>
    <mergeCell ref="F40:G40"/>
    <mergeCell ref="F24:G24"/>
    <mergeCell ref="F25:G25"/>
    <mergeCell ref="F26:G26"/>
  </mergeCells>
  <hyperlinks>
    <hyperlink ref="E15" r:id="rId1" display="ahmed.shadurdyev@undp.org"/>
    <hyperlink ref="E44" r:id="rId2" display="durikov@mail.ru"/>
    <hyperlink ref="E30" r:id="rId3" display="yusuke.taishi@undp.org"/>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dimension ref="B2:L23"/>
  <sheetViews>
    <sheetView zoomScale="110" zoomScaleNormal="110" zoomScalePageLayoutView="0" workbookViewId="0" topLeftCell="A20">
      <selection activeCell="G22" sqref="G22"/>
    </sheetView>
  </sheetViews>
  <sheetFormatPr defaultColWidth="9.140625" defaultRowHeight="15"/>
  <cols>
    <col min="1" max="1" width="1.421875" style="0" customWidth="1"/>
    <col min="2" max="2" width="1.8515625" style="0" customWidth="1"/>
    <col min="3" max="3" width="30.421875" style="0" customWidth="1"/>
    <col min="4" max="4" width="11.57421875" style="0" customWidth="1"/>
    <col min="5" max="5" width="12.8515625" style="0" customWidth="1"/>
    <col min="6" max="6" width="32.7109375" style="0" customWidth="1"/>
    <col min="7" max="7" width="115.00390625" style="0" customWidth="1"/>
    <col min="8" max="8" width="44.8515625" style="0" customWidth="1"/>
    <col min="9" max="9" width="4.140625" style="0" customWidth="1"/>
    <col min="10" max="10" width="50.57421875" style="0" customWidth="1"/>
    <col min="11" max="11" width="61.28125" style="0" customWidth="1"/>
    <col min="12" max="12" width="58.421875" style="0" customWidth="1"/>
    <col min="13" max="13" width="9.00390625" style="0" customWidth="1"/>
  </cols>
  <sheetData>
    <row r="1" ht="15.75" thickBot="1"/>
    <row r="2" spans="2:9" ht="15.75" thickBot="1">
      <c r="B2" s="38"/>
      <c r="C2" s="39"/>
      <c r="D2" s="40"/>
      <c r="E2" s="40"/>
      <c r="F2" s="40"/>
      <c r="G2" s="40"/>
      <c r="H2" s="40"/>
      <c r="I2" s="41"/>
    </row>
    <row r="3" spans="2:9" ht="21" thickBot="1">
      <c r="B3" s="87"/>
      <c r="C3" s="375" t="s">
        <v>267</v>
      </c>
      <c r="D3" s="490"/>
      <c r="E3" s="490"/>
      <c r="F3" s="490"/>
      <c r="G3" s="490"/>
      <c r="H3" s="491"/>
      <c r="I3" s="89"/>
    </row>
    <row r="4" spans="2:9" ht="15">
      <c r="B4" s="42"/>
      <c r="C4" s="492" t="s">
        <v>268</v>
      </c>
      <c r="D4" s="492"/>
      <c r="E4" s="492"/>
      <c r="F4" s="492"/>
      <c r="G4" s="492"/>
      <c r="H4" s="492"/>
      <c r="I4" s="43"/>
    </row>
    <row r="5" spans="2:9" ht="51" customHeight="1">
      <c r="B5" s="42"/>
      <c r="C5" s="201" t="s">
        <v>269</v>
      </c>
      <c r="D5" s="201"/>
      <c r="E5" s="45"/>
      <c r="F5" s="45"/>
      <c r="G5" s="45"/>
      <c r="H5" s="45"/>
      <c r="I5" s="43"/>
    </row>
    <row r="6" spans="2:9" ht="30" customHeight="1">
      <c r="B6" s="42"/>
      <c r="C6" s="202" t="s">
        <v>266</v>
      </c>
      <c r="D6" s="493" t="s">
        <v>265</v>
      </c>
      <c r="E6" s="493"/>
      <c r="F6" s="200" t="s">
        <v>262</v>
      </c>
      <c r="G6" s="200" t="s">
        <v>299</v>
      </c>
      <c r="H6" s="200" t="s">
        <v>308</v>
      </c>
      <c r="I6" s="43"/>
    </row>
    <row r="7" spans="2:12" ht="297.75" customHeight="1">
      <c r="B7" s="42"/>
      <c r="C7" s="203" t="s">
        <v>349</v>
      </c>
      <c r="D7" s="485" t="s">
        <v>347</v>
      </c>
      <c r="E7" s="485"/>
      <c r="F7" s="199" t="s">
        <v>348</v>
      </c>
      <c r="G7" s="192" t="s">
        <v>672</v>
      </c>
      <c r="H7" s="199" t="s">
        <v>622</v>
      </c>
      <c r="I7" s="43"/>
      <c r="J7" s="272"/>
      <c r="K7" s="272"/>
      <c r="L7" s="272"/>
    </row>
    <row r="8" spans="2:9" ht="213.75" customHeight="1">
      <c r="B8" s="42"/>
      <c r="C8" s="488" t="s">
        <v>369</v>
      </c>
      <c r="D8" s="485" t="s">
        <v>389</v>
      </c>
      <c r="E8" s="485"/>
      <c r="F8" s="212">
        <v>0</v>
      </c>
      <c r="G8" s="192" t="s">
        <v>673</v>
      </c>
      <c r="H8" s="199" t="s">
        <v>390</v>
      </c>
      <c r="I8" s="43"/>
    </row>
    <row r="9" spans="2:11" ht="275.25" customHeight="1">
      <c r="B9" s="42"/>
      <c r="C9" s="487"/>
      <c r="D9" s="485" t="s">
        <v>387</v>
      </c>
      <c r="E9" s="485"/>
      <c r="F9" s="212">
        <v>0</v>
      </c>
      <c r="G9" s="350" t="s">
        <v>674</v>
      </c>
      <c r="H9" s="212" t="s">
        <v>391</v>
      </c>
      <c r="I9" s="43"/>
      <c r="J9" s="347"/>
      <c r="K9" s="347"/>
    </row>
    <row r="10" spans="2:11" ht="143.25" customHeight="1">
      <c r="B10" s="42"/>
      <c r="C10" s="211" t="s">
        <v>393</v>
      </c>
      <c r="D10" s="485" t="s">
        <v>388</v>
      </c>
      <c r="E10" s="485"/>
      <c r="F10" s="212">
        <v>0</v>
      </c>
      <c r="G10" s="192" t="s">
        <v>675</v>
      </c>
      <c r="H10" s="212" t="s">
        <v>391</v>
      </c>
      <c r="I10" s="43"/>
      <c r="J10" s="348"/>
      <c r="K10" s="348"/>
    </row>
    <row r="11" spans="2:10" ht="237" customHeight="1">
      <c r="B11" s="47"/>
      <c r="C11" s="486" t="s">
        <v>350</v>
      </c>
      <c r="D11" s="485" t="s">
        <v>642</v>
      </c>
      <c r="E11" s="485"/>
      <c r="F11" s="199" t="s">
        <v>352</v>
      </c>
      <c r="G11" s="215" t="s">
        <v>676</v>
      </c>
      <c r="H11" s="199" t="s">
        <v>397</v>
      </c>
      <c r="I11" s="48"/>
      <c r="J11" s="168"/>
    </row>
    <row r="12" spans="2:9" ht="94.5" customHeight="1">
      <c r="B12" s="47"/>
      <c r="C12" s="487"/>
      <c r="D12" s="485" t="s">
        <v>351</v>
      </c>
      <c r="E12" s="485"/>
      <c r="F12" s="200"/>
      <c r="G12" s="217" t="s">
        <v>677</v>
      </c>
      <c r="H12" s="199" t="s">
        <v>392</v>
      </c>
      <c r="I12" s="48"/>
    </row>
    <row r="13" spans="2:9" ht="337.5" customHeight="1">
      <c r="B13" s="47"/>
      <c r="C13" s="216" t="s">
        <v>418</v>
      </c>
      <c r="D13" s="485" t="s">
        <v>394</v>
      </c>
      <c r="E13" s="485"/>
      <c r="F13" s="212">
        <v>0</v>
      </c>
      <c r="G13" s="215" t="s">
        <v>678</v>
      </c>
      <c r="H13" s="199" t="s">
        <v>398</v>
      </c>
      <c r="I13" s="48"/>
    </row>
    <row r="14" spans="2:9" ht="261" customHeight="1">
      <c r="B14" s="47"/>
      <c r="C14" s="216" t="s">
        <v>419</v>
      </c>
      <c r="D14" s="485" t="s">
        <v>395</v>
      </c>
      <c r="E14" s="485"/>
      <c r="F14" s="212">
        <v>0</v>
      </c>
      <c r="G14" s="215" t="s">
        <v>679</v>
      </c>
      <c r="H14" s="199" t="s">
        <v>399</v>
      </c>
      <c r="I14" s="48"/>
    </row>
    <row r="15" spans="2:9" ht="227.25" customHeight="1">
      <c r="B15" s="47"/>
      <c r="C15" s="216" t="s">
        <v>420</v>
      </c>
      <c r="D15" s="485" t="s">
        <v>396</v>
      </c>
      <c r="E15" s="485"/>
      <c r="F15" s="212">
        <v>0</v>
      </c>
      <c r="G15" s="215" t="s">
        <v>643</v>
      </c>
      <c r="H15" s="199" t="s">
        <v>400</v>
      </c>
      <c r="I15" s="48"/>
    </row>
    <row r="16" spans="2:9" ht="393.75" customHeight="1">
      <c r="B16" s="47"/>
      <c r="C16" s="486" t="s">
        <v>353</v>
      </c>
      <c r="D16" s="485" t="s">
        <v>354</v>
      </c>
      <c r="E16" s="485"/>
      <c r="F16" s="485" t="s">
        <v>357</v>
      </c>
      <c r="G16" s="192" t="s">
        <v>680</v>
      </c>
      <c r="H16" s="199" t="s">
        <v>623</v>
      </c>
      <c r="I16" s="48"/>
    </row>
    <row r="17" spans="2:10" ht="107.25" customHeight="1">
      <c r="B17" s="47"/>
      <c r="C17" s="487"/>
      <c r="D17" s="485" t="s">
        <v>355</v>
      </c>
      <c r="E17" s="485"/>
      <c r="F17" s="485"/>
      <c r="G17" s="192" t="s">
        <v>681</v>
      </c>
      <c r="H17" s="199" t="s">
        <v>362</v>
      </c>
      <c r="I17" s="48"/>
      <c r="J17" s="169"/>
    </row>
    <row r="18" spans="2:10" ht="129" customHeight="1">
      <c r="B18" s="47"/>
      <c r="C18" s="211" t="s">
        <v>416</v>
      </c>
      <c r="D18" s="485" t="s">
        <v>401</v>
      </c>
      <c r="E18" s="485"/>
      <c r="F18" s="212">
        <v>0</v>
      </c>
      <c r="G18" s="192" t="s">
        <v>644</v>
      </c>
      <c r="H18" s="199" t="s">
        <v>406</v>
      </c>
      <c r="I18" s="48"/>
      <c r="J18" s="349"/>
    </row>
    <row r="19" spans="2:11" ht="104.25" customHeight="1">
      <c r="B19" s="47"/>
      <c r="C19" s="211" t="s">
        <v>421</v>
      </c>
      <c r="D19" s="485" t="s">
        <v>402</v>
      </c>
      <c r="E19" s="485"/>
      <c r="F19" s="212">
        <v>0</v>
      </c>
      <c r="G19" s="192" t="s">
        <v>664</v>
      </c>
      <c r="H19" s="199" t="s">
        <v>408</v>
      </c>
      <c r="I19" s="48"/>
      <c r="J19" s="349"/>
      <c r="K19" s="349"/>
    </row>
    <row r="20" spans="2:11" ht="348.75" customHeight="1">
      <c r="B20" s="47"/>
      <c r="C20" s="211" t="s">
        <v>370</v>
      </c>
      <c r="D20" s="485" t="s">
        <v>403</v>
      </c>
      <c r="E20" s="485"/>
      <c r="F20" s="212">
        <v>0</v>
      </c>
      <c r="G20" s="199" t="s">
        <v>645</v>
      </c>
      <c r="H20" s="199" t="s">
        <v>407</v>
      </c>
      <c r="I20" s="48"/>
      <c r="J20" s="349"/>
      <c r="K20" s="349"/>
    </row>
    <row r="21" spans="2:11" ht="66" customHeight="1" thickBot="1">
      <c r="B21" s="102"/>
      <c r="C21" s="488" t="s">
        <v>371</v>
      </c>
      <c r="D21" s="485" t="s">
        <v>404</v>
      </c>
      <c r="E21" s="485"/>
      <c r="F21" s="212">
        <v>0</v>
      </c>
      <c r="G21" s="215" t="s">
        <v>646</v>
      </c>
      <c r="H21" s="199" t="s">
        <v>409</v>
      </c>
      <c r="I21" s="103"/>
      <c r="J21" s="272"/>
      <c r="K21" s="272"/>
    </row>
    <row r="22" spans="2:9" ht="74.25" customHeight="1">
      <c r="B22" s="213"/>
      <c r="C22" s="489"/>
      <c r="D22" s="485" t="s">
        <v>405</v>
      </c>
      <c r="E22" s="485"/>
      <c r="F22" s="212">
        <v>0</v>
      </c>
      <c r="G22" s="218" t="s">
        <v>547</v>
      </c>
      <c r="H22" s="199" t="s">
        <v>409</v>
      </c>
      <c r="I22" s="213"/>
    </row>
    <row r="23" ht="24.75" customHeight="1">
      <c r="G23" s="185"/>
    </row>
  </sheetData>
  <sheetProtection/>
  <mergeCells count="24">
    <mergeCell ref="C3:H3"/>
    <mergeCell ref="C4:H4"/>
    <mergeCell ref="D6:E6"/>
    <mergeCell ref="D7:E7"/>
    <mergeCell ref="D11:E11"/>
    <mergeCell ref="D12:E12"/>
    <mergeCell ref="D8:E8"/>
    <mergeCell ref="C11:C12"/>
    <mergeCell ref="D9:E9"/>
    <mergeCell ref="D10:E10"/>
    <mergeCell ref="D21:E21"/>
    <mergeCell ref="C8:C9"/>
    <mergeCell ref="D14:E14"/>
    <mergeCell ref="D15:E15"/>
    <mergeCell ref="D17:E17"/>
    <mergeCell ref="D22:E22"/>
    <mergeCell ref="C21:C22"/>
    <mergeCell ref="F16:F17"/>
    <mergeCell ref="D13:E13"/>
    <mergeCell ref="D16:E16"/>
    <mergeCell ref="C16:C17"/>
    <mergeCell ref="D19:E19"/>
    <mergeCell ref="D20:E20"/>
    <mergeCell ref="D18:E18"/>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I29"/>
  <sheetViews>
    <sheetView zoomScale="110" zoomScaleNormal="110" zoomScalePageLayoutView="0" workbookViewId="0" topLeftCell="A23">
      <selection activeCell="D16" sqref="D16"/>
    </sheetView>
  </sheetViews>
  <sheetFormatPr defaultColWidth="9.140625" defaultRowHeight="15"/>
  <cols>
    <col min="1" max="1" width="1.28515625" style="0" customWidth="1"/>
    <col min="2" max="2" width="2.00390625" style="0" customWidth="1"/>
    <col min="3" max="3" width="34.8515625" style="0" customWidth="1"/>
    <col min="4" max="4" width="156.57421875" style="0" customWidth="1"/>
    <col min="5" max="5" width="12.57421875" style="0" customWidth="1"/>
    <col min="6" max="6" width="49.28125" style="0" customWidth="1"/>
    <col min="7" max="7" width="49.57421875" style="0" customWidth="1"/>
    <col min="8" max="8" width="33.421875" style="0" customWidth="1"/>
    <col min="9" max="9" width="48.8515625" style="0" customWidth="1"/>
  </cols>
  <sheetData>
    <row r="1" ht="15.75" thickBot="1"/>
    <row r="2" spans="2:5" ht="15.75" thickBot="1">
      <c r="B2" s="116"/>
      <c r="C2" s="67"/>
      <c r="D2" s="67"/>
      <c r="E2" s="68"/>
    </row>
    <row r="3" spans="2:5" ht="19.5" thickBot="1">
      <c r="B3" s="117"/>
      <c r="C3" s="495" t="s">
        <v>284</v>
      </c>
      <c r="D3" s="496"/>
      <c r="E3" s="118"/>
    </row>
    <row r="4" spans="2:5" ht="15">
      <c r="B4" s="117"/>
      <c r="C4" s="119"/>
      <c r="D4" s="119"/>
      <c r="E4" s="118"/>
    </row>
    <row r="5" spans="2:5" ht="15.75" thickBot="1">
      <c r="B5" s="117"/>
      <c r="C5" s="120" t="s">
        <v>330</v>
      </c>
      <c r="D5" s="119"/>
      <c r="E5" s="118"/>
    </row>
    <row r="6" spans="2:5" ht="29.25" thickBot="1">
      <c r="B6" s="117"/>
      <c r="C6" s="126" t="s">
        <v>285</v>
      </c>
      <c r="D6" s="205" t="s">
        <v>286</v>
      </c>
      <c r="E6" s="118"/>
    </row>
    <row r="7" spans="2:9" ht="298.5" customHeight="1" thickBot="1">
      <c r="B7" s="117"/>
      <c r="C7" s="204" t="s">
        <v>334</v>
      </c>
      <c r="D7" s="206" t="s">
        <v>682</v>
      </c>
      <c r="E7" s="118"/>
      <c r="F7" s="272" t="s">
        <v>633</v>
      </c>
      <c r="G7" s="272" t="s">
        <v>634</v>
      </c>
      <c r="H7" s="188"/>
      <c r="I7" s="187"/>
    </row>
    <row r="8" spans="2:8" ht="65.25" customHeight="1" thickBot="1">
      <c r="B8" s="117"/>
      <c r="C8" s="122" t="s">
        <v>335</v>
      </c>
      <c r="D8" s="206" t="s">
        <v>656</v>
      </c>
      <c r="E8" s="118"/>
      <c r="G8" s="185"/>
      <c r="H8" s="189"/>
    </row>
    <row r="9" spans="2:5" ht="69.75" customHeight="1" thickBot="1">
      <c r="B9" s="117"/>
      <c r="C9" s="123" t="s">
        <v>287</v>
      </c>
      <c r="D9" s="219" t="s">
        <v>527</v>
      </c>
      <c r="E9" s="118"/>
    </row>
    <row r="10" spans="2:5" ht="99.75" customHeight="1" thickBot="1">
      <c r="B10" s="117"/>
      <c r="C10" s="121" t="s">
        <v>300</v>
      </c>
      <c r="D10" s="206" t="s">
        <v>624</v>
      </c>
      <c r="E10" s="118"/>
    </row>
    <row r="11" spans="2:5" ht="15">
      <c r="B11" s="117"/>
      <c r="C11" s="119"/>
      <c r="D11" s="119"/>
      <c r="E11" s="118"/>
    </row>
    <row r="12" spans="2:5" ht="15.75" thickBot="1">
      <c r="B12" s="117"/>
      <c r="C12" s="497" t="s">
        <v>331</v>
      </c>
      <c r="D12" s="497"/>
      <c r="E12" s="118"/>
    </row>
    <row r="13" spans="2:5" ht="15.75" thickBot="1">
      <c r="B13" s="117"/>
      <c r="C13" s="127" t="s">
        <v>288</v>
      </c>
      <c r="D13" s="127" t="s">
        <v>286</v>
      </c>
      <c r="E13" s="118"/>
    </row>
    <row r="14" spans="2:5" ht="15.75" thickBot="1">
      <c r="B14" s="117"/>
      <c r="C14" s="494" t="s">
        <v>332</v>
      </c>
      <c r="D14" s="494"/>
      <c r="E14" s="118"/>
    </row>
    <row r="15" spans="2:5" ht="111.75" customHeight="1" thickBot="1">
      <c r="B15" s="117"/>
      <c r="C15" s="123" t="s">
        <v>336</v>
      </c>
      <c r="D15" s="275" t="s">
        <v>559</v>
      </c>
      <c r="E15" s="118"/>
    </row>
    <row r="16" spans="2:5" ht="100.5" customHeight="1" thickBot="1">
      <c r="B16" s="117"/>
      <c r="C16" s="123" t="s">
        <v>337</v>
      </c>
      <c r="D16" s="273" t="s">
        <v>683</v>
      </c>
      <c r="E16" s="118"/>
    </row>
    <row r="17" spans="2:5" ht="15.75" thickBot="1">
      <c r="B17" s="117"/>
      <c r="C17" s="494" t="s">
        <v>333</v>
      </c>
      <c r="D17" s="494"/>
      <c r="E17" s="118"/>
    </row>
    <row r="18" spans="2:5" ht="115.5" customHeight="1" thickBot="1">
      <c r="B18" s="117"/>
      <c r="C18" s="123" t="s">
        <v>338</v>
      </c>
      <c r="D18" s="276" t="s">
        <v>560</v>
      </c>
      <c r="E18" s="118"/>
    </row>
    <row r="19" spans="2:5" ht="75.75" thickBot="1">
      <c r="B19" s="117"/>
      <c r="C19" s="123" t="s">
        <v>329</v>
      </c>
      <c r="D19" s="273" t="s">
        <v>561</v>
      </c>
      <c r="E19" s="118"/>
    </row>
    <row r="20" spans="2:5" ht="15.75" thickBot="1">
      <c r="B20" s="117"/>
      <c r="C20" s="494" t="s">
        <v>289</v>
      </c>
      <c r="D20" s="494"/>
      <c r="E20" s="118"/>
    </row>
    <row r="21" spans="2:7" ht="81" customHeight="1" thickBot="1">
      <c r="B21" s="117"/>
      <c r="C21" s="124" t="s">
        <v>290</v>
      </c>
      <c r="D21" s="352" t="s">
        <v>647</v>
      </c>
      <c r="E21" s="118"/>
      <c r="F21" s="272"/>
      <c r="G21" s="272"/>
    </row>
    <row r="22" spans="2:5" ht="82.5" customHeight="1" thickBot="1">
      <c r="B22" s="117"/>
      <c r="C22" s="124" t="s">
        <v>291</v>
      </c>
      <c r="D22" s="124" t="s">
        <v>562</v>
      </c>
      <c r="E22" s="118"/>
    </row>
    <row r="23" spans="2:5" ht="56.25" customHeight="1" thickBot="1">
      <c r="B23" s="117"/>
      <c r="C23" s="124" t="s">
        <v>292</v>
      </c>
      <c r="D23" s="124" t="s">
        <v>529</v>
      </c>
      <c r="E23" s="118"/>
    </row>
    <row r="24" spans="2:5" ht="15.75" thickBot="1">
      <c r="B24" s="117"/>
      <c r="C24" s="494" t="s">
        <v>293</v>
      </c>
      <c r="D24" s="494"/>
      <c r="E24" s="118"/>
    </row>
    <row r="25" spans="2:5" ht="90" customHeight="1" thickBot="1">
      <c r="B25" s="117"/>
      <c r="C25" s="123" t="s">
        <v>339</v>
      </c>
      <c r="D25" s="273" t="s">
        <v>563</v>
      </c>
      <c r="E25" s="118"/>
    </row>
    <row r="26" spans="2:5" ht="59.25" customHeight="1" thickBot="1">
      <c r="B26" s="117"/>
      <c r="C26" s="123" t="s">
        <v>340</v>
      </c>
      <c r="D26" s="273" t="s">
        <v>546</v>
      </c>
      <c r="E26" s="118"/>
    </row>
    <row r="27" spans="2:7" ht="107.25" customHeight="1" thickBot="1">
      <c r="B27" s="117"/>
      <c r="C27" s="123" t="s">
        <v>294</v>
      </c>
      <c r="D27" s="274" t="s">
        <v>648</v>
      </c>
      <c r="E27" s="118"/>
      <c r="F27" s="245"/>
      <c r="G27" s="245"/>
    </row>
    <row r="28" spans="2:7" ht="60.75" thickBot="1">
      <c r="B28" s="117"/>
      <c r="C28" s="123" t="s">
        <v>341</v>
      </c>
      <c r="D28" s="353" t="s">
        <v>635</v>
      </c>
      <c r="E28" s="118"/>
      <c r="F28" s="245"/>
      <c r="G28" s="245"/>
    </row>
    <row r="29" spans="2:5" ht="15.75" thickBot="1">
      <c r="B29" s="145"/>
      <c r="C29" s="125"/>
      <c r="D29" s="125"/>
      <c r="E29" s="14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24"/>
  <sheetViews>
    <sheetView zoomScale="80" zoomScaleNormal="80" zoomScalePageLayoutView="0" workbookViewId="0" topLeftCell="A13">
      <selection activeCell="H18" sqref="H18:I18"/>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31.00390625" style="0" customWidth="1"/>
    <col min="8" max="8" width="5.00390625" style="0" customWidth="1"/>
    <col min="9" max="9" width="46.28125" style="0" customWidth="1"/>
    <col min="10" max="10" width="5.28125" style="0" customWidth="1"/>
    <col min="11" max="11" width="12.57421875" style="0" customWidth="1"/>
    <col min="12" max="13" width="5.57421875" style="0" customWidth="1"/>
    <col min="14" max="14" width="1.8515625" style="0" customWidth="1"/>
    <col min="16" max="16" width="10.00390625" style="0" customWidth="1"/>
  </cols>
  <sheetData>
    <row r="1" spans="2:8" ht="15.75" thickBot="1">
      <c r="B1" s="94"/>
      <c r="C1" s="94"/>
      <c r="D1" s="94"/>
      <c r="E1" s="94"/>
      <c r="F1" s="94"/>
      <c r="G1" s="94"/>
      <c r="H1" s="94"/>
    </row>
    <row r="2" spans="2:13" ht="15" customHeight="1" thickBot="1">
      <c r="B2" s="91"/>
      <c r="C2" s="511"/>
      <c r="D2" s="511"/>
      <c r="E2" s="511"/>
      <c r="F2" s="511"/>
      <c r="G2" s="511"/>
      <c r="H2" s="85"/>
      <c r="I2" s="85"/>
      <c r="J2" s="85"/>
      <c r="K2" s="85"/>
      <c r="L2" s="85"/>
      <c r="M2" s="86"/>
    </row>
    <row r="3" spans="2:13" ht="27" thickBot="1">
      <c r="B3" s="92"/>
      <c r="C3" s="520" t="s">
        <v>317</v>
      </c>
      <c r="D3" s="521"/>
      <c r="E3" s="521"/>
      <c r="F3" s="522"/>
      <c r="G3" s="93"/>
      <c r="H3" s="88"/>
      <c r="I3" s="88"/>
      <c r="J3" s="88"/>
      <c r="K3" s="88"/>
      <c r="L3" s="88"/>
      <c r="M3" s="90"/>
    </row>
    <row r="4" spans="2:13" ht="15" customHeight="1">
      <c r="B4" s="92"/>
      <c r="C4" s="93"/>
      <c r="D4" s="93"/>
      <c r="E4" s="93"/>
      <c r="F4" s="93"/>
      <c r="G4" s="93"/>
      <c r="H4" s="88"/>
      <c r="I4" s="88"/>
      <c r="J4" s="88"/>
      <c r="K4" s="88"/>
      <c r="L4" s="88"/>
      <c r="M4" s="90"/>
    </row>
    <row r="5" spans="2:13" ht="15.75" customHeight="1" thickBot="1">
      <c r="B5" s="87"/>
      <c r="C5" s="88"/>
      <c r="D5" s="88"/>
      <c r="E5" s="88"/>
      <c r="F5" s="88"/>
      <c r="G5" s="88"/>
      <c r="H5" s="88"/>
      <c r="I5" s="88"/>
      <c r="J5" s="88"/>
      <c r="K5" s="88"/>
      <c r="L5" s="88"/>
      <c r="M5" s="90"/>
    </row>
    <row r="6" spans="2:13" ht="15.75" customHeight="1">
      <c r="B6" s="514" t="s">
        <v>250</v>
      </c>
      <c r="C6" s="515"/>
      <c r="D6" s="515"/>
      <c r="E6" s="515"/>
      <c r="F6" s="515"/>
      <c r="G6" s="515"/>
      <c r="H6" s="515"/>
      <c r="I6" s="515"/>
      <c r="J6" s="515"/>
      <c r="K6" s="515"/>
      <c r="L6" s="515"/>
      <c r="M6" s="516"/>
    </row>
    <row r="7" spans="2:13" ht="15.75" customHeight="1" thickBot="1">
      <c r="B7" s="517"/>
      <c r="C7" s="518"/>
      <c r="D7" s="518"/>
      <c r="E7" s="518"/>
      <c r="F7" s="518"/>
      <c r="G7" s="518"/>
      <c r="H7" s="518"/>
      <c r="I7" s="518"/>
      <c r="J7" s="518"/>
      <c r="K7" s="518"/>
      <c r="L7" s="518"/>
      <c r="M7" s="519"/>
    </row>
    <row r="8" spans="2:13" ht="15.75" customHeight="1">
      <c r="B8" s="514" t="s">
        <v>277</v>
      </c>
      <c r="C8" s="515"/>
      <c r="D8" s="515"/>
      <c r="E8" s="515"/>
      <c r="F8" s="515"/>
      <c r="G8" s="515"/>
      <c r="H8" s="515"/>
      <c r="I8" s="515"/>
      <c r="J8" s="515"/>
      <c r="K8" s="515"/>
      <c r="L8" s="515"/>
      <c r="M8" s="516"/>
    </row>
    <row r="9" spans="2:13" ht="15.75" customHeight="1" thickBot="1">
      <c r="B9" s="524" t="s">
        <v>251</v>
      </c>
      <c r="C9" s="525"/>
      <c r="D9" s="525"/>
      <c r="E9" s="525"/>
      <c r="F9" s="525"/>
      <c r="G9" s="525"/>
      <c r="H9" s="525"/>
      <c r="I9" s="525"/>
      <c r="J9" s="525"/>
      <c r="K9" s="525"/>
      <c r="L9" s="525"/>
      <c r="M9" s="526"/>
    </row>
    <row r="10" spans="2:13" ht="15.75" customHeight="1" thickBot="1">
      <c r="B10" s="35"/>
      <c r="C10" s="35"/>
      <c r="D10" s="35"/>
      <c r="E10" s="35"/>
      <c r="F10" s="35"/>
      <c r="G10" s="35"/>
      <c r="H10" s="35"/>
      <c r="I10" s="35"/>
      <c r="J10" s="35"/>
      <c r="K10" s="35"/>
      <c r="L10" s="35"/>
      <c r="M10" s="35"/>
    </row>
    <row r="11" spans="2:13" ht="15.75" thickBot="1">
      <c r="B11" s="165" t="s">
        <v>358</v>
      </c>
      <c r="C11" s="166"/>
      <c r="D11" s="167"/>
      <c r="E11" s="35"/>
      <c r="F11" s="35"/>
      <c r="G11" s="35"/>
      <c r="H11" s="14"/>
      <c r="I11" s="14"/>
      <c r="J11" s="14"/>
      <c r="K11" s="14"/>
      <c r="L11" s="14"/>
      <c r="M11" s="14"/>
    </row>
    <row r="12" spans="2:13" ht="8.25" customHeight="1" thickBot="1">
      <c r="B12" s="35"/>
      <c r="C12" s="35"/>
      <c r="D12" s="35"/>
      <c r="E12" s="35"/>
      <c r="F12" s="35"/>
      <c r="G12" s="35"/>
      <c r="H12" s="14"/>
      <c r="I12" s="14"/>
      <c r="J12" s="14"/>
      <c r="K12" s="14"/>
      <c r="L12" s="14"/>
      <c r="M12" s="14"/>
    </row>
    <row r="13" spans="2:13" ht="19.5" thickBot="1">
      <c r="B13" s="508" t="s">
        <v>252</v>
      </c>
      <c r="C13" s="509"/>
      <c r="D13" s="509"/>
      <c r="E13" s="509"/>
      <c r="F13" s="509"/>
      <c r="G13" s="509"/>
      <c r="H13" s="509"/>
      <c r="I13" s="509"/>
      <c r="J13" s="509"/>
      <c r="K13" s="509"/>
      <c r="L13" s="509"/>
      <c r="M13" s="523"/>
    </row>
    <row r="14" spans="2:16" s="31" customFormat="1" ht="87" customHeight="1" thickBot="1">
      <c r="B14" s="148" t="s">
        <v>253</v>
      </c>
      <c r="C14" s="147" t="s">
        <v>254</v>
      </c>
      <c r="D14" s="147" t="s">
        <v>255</v>
      </c>
      <c r="E14" s="147" t="s">
        <v>254</v>
      </c>
      <c r="F14" s="512" t="s">
        <v>625</v>
      </c>
      <c r="G14" s="513"/>
      <c r="H14" s="512" t="s">
        <v>626</v>
      </c>
      <c r="I14" s="513"/>
      <c r="J14" s="512" t="s">
        <v>257</v>
      </c>
      <c r="K14" s="513"/>
      <c r="L14" s="512" t="s">
        <v>278</v>
      </c>
      <c r="M14" s="513"/>
      <c r="P14" s="97"/>
    </row>
    <row r="15" spans="2:41" ht="372" customHeight="1" thickBot="1">
      <c r="B15" s="163" t="s">
        <v>365</v>
      </c>
      <c r="C15" s="32">
        <v>7</v>
      </c>
      <c r="D15" s="171" t="s">
        <v>366</v>
      </c>
      <c r="E15" s="32">
        <v>7</v>
      </c>
      <c r="F15" s="527" t="s">
        <v>380</v>
      </c>
      <c r="G15" s="503"/>
      <c r="H15" s="528" t="s">
        <v>381</v>
      </c>
      <c r="I15" s="503"/>
      <c r="J15" s="504" t="s">
        <v>627</v>
      </c>
      <c r="K15" s="505"/>
      <c r="L15" s="504"/>
      <c r="M15" s="505"/>
      <c r="N15" s="9"/>
      <c r="O15" s="9"/>
      <c r="P15" s="100"/>
      <c r="Q15" s="9"/>
      <c r="R15" s="9"/>
      <c r="S15" s="9"/>
      <c r="T15" s="9"/>
      <c r="U15" s="9"/>
      <c r="V15" s="9"/>
      <c r="W15" s="9"/>
      <c r="X15" s="9"/>
      <c r="Y15" s="9"/>
      <c r="Z15" s="9"/>
      <c r="AA15" s="9"/>
      <c r="AB15" s="9"/>
      <c r="AC15" s="9"/>
      <c r="AD15" s="9"/>
      <c r="AE15" s="9"/>
      <c r="AF15" s="9"/>
      <c r="AG15" s="9"/>
      <c r="AH15" s="9"/>
      <c r="AI15" s="9"/>
      <c r="AJ15" s="94"/>
      <c r="AK15" s="94"/>
      <c r="AL15" s="94"/>
      <c r="AM15" s="94"/>
      <c r="AN15" s="94"/>
      <c r="AO15" s="94"/>
    </row>
    <row r="16" spans="2:41" s="14" customFormat="1" ht="22.5" customHeight="1" thickBot="1">
      <c r="B16" s="508" t="s">
        <v>260</v>
      </c>
      <c r="C16" s="509"/>
      <c r="D16" s="509"/>
      <c r="E16" s="509"/>
      <c r="F16" s="509"/>
      <c r="G16" s="509"/>
      <c r="H16" s="509"/>
      <c r="I16" s="509"/>
      <c r="J16" s="509"/>
      <c r="K16" s="509"/>
      <c r="L16" s="509"/>
      <c r="M16" s="523"/>
      <c r="N16" s="9"/>
      <c r="O16" s="9"/>
      <c r="P16" s="9"/>
      <c r="Q16" s="9"/>
      <c r="R16" s="9"/>
      <c r="S16" s="9"/>
      <c r="T16" s="9"/>
      <c r="U16" s="9"/>
      <c r="V16" s="9"/>
      <c r="W16" s="9"/>
      <c r="X16" s="9"/>
      <c r="Y16" s="9"/>
      <c r="Z16" s="9"/>
      <c r="AA16" s="9"/>
      <c r="AB16" s="9"/>
      <c r="AC16" s="9"/>
      <c r="AD16" s="9"/>
      <c r="AE16" s="9"/>
      <c r="AF16" s="9"/>
      <c r="AG16" s="9"/>
      <c r="AH16" s="9"/>
      <c r="AI16" s="9"/>
      <c r="AJ16" s="98"/>
      <c r="AK16" s="98"/>
      <c r="AL16" s="98"/>
      <c r="AM16" s="98"/>
      <c r="AN16" s="98"/>
      <c r="AO16" s="98"/>
    </row>
    <row r="17" spans="2:41" s="31" customFormat="1" ht="31.5" customHeight="1" thickBot="1">
      <c r="B17" s="95" t="s">
        <v>258</v>
      </c>
      <c r="C17" s="108" t="s">
        <v>254</v>
      </c>
      <c r="D17" s="33" t="s">
        <v>259</v>
      </c>
      <c r="E17" s="108" t="s">
        <v>254</v>
      </c>
      <c r="F17" s="499" t="s">
        <v>256</v>
      </c>
      <c r="G17" s="500"/>
      <c r="H17" s="499" t="s">
        <v>628</v>
      </c>
      <c r="I17" s="500"/>
      <c r="J17" s="499" t="s">
        <v>257</v>
      </c>
      <c r="K17" s="500"/>
      <c r="L17" s="499" t="s">
        <v>278</v>
      </c>
      <c r="M17" s="500"/>
      <c r="N17" s="101"/>
      <c r="O17" s="101"/>
      <c r="P17" s="100"/>
      <c r="Q17" s="101"/>
      <c r="R17" s="101"/>
      <c r="S17" s="101"/>
      <c r="T17" s="101"/>
      <c r="U17" s="101"/>
      <c r="V17" s="101"/>
      <c r="W17" s="101"/>
      <c r="X17" s="101"/>
      <c r="Y17" s="101"/>
      <c r="Z17" s="101"/>
      <c r="AA17" s="101"/>
      <c r="AB17" s="101"/>
      <c r="AC17" s="101"/>
      <c r="AD17" s="101"/>
      <c r="AE17" s="101"/>
      <c r="AF17" s="101"/>
      <c r="AG17" s="101"/>
      <c r="AH17" s="101"/>
      <c r="AI17" s="101"/>
      <c r="AJ17" s="99"/>
      <c r="AK17" s="99"/>
      <c r="AL17" s="99"/>
      <c r="AM17" s="99"/>
      <c r="AN17" s="99"/>
      <c r="AO17" s="99"/>
    </row>
    <row r="18" spans="2:41" ht="403.5" customHeight="1" thickBot="1">
      <c r="B18" s="164" t="s">
        <v>367</v>
      </c>
      <c r="C18" s="34">
        <v>3</v>
      </c>
      <c r="D18" s="180" t="s">
        <v>366</v>
      </c>
      <c r="E18" s="179" t="s">
        <v>379</v>
      </c>
      <c r="F18" s="502" t="s">
        <v>383</v>
      </c>
      <c r="G18" s="503"/>
      <c r="H18" s="502" t="s">
        <v>382</v>
      </c>
      <c r="I18" s="510"/>
      <c r="J18" s="506" t="s">
        <v>636</v>
      </c>
      <c r="K18" s="507"/>
      <c r="L18" s="504"/>
      <c r="M18" s="505"/>
      <c r="N18" s="9"/>
      <c r="O18" s="9"/>
      <c r="P18" s="100"/>
      <c r="Q18" s="9"/>
      <c r="R18" s="9"/>
      <c r="S18" s="9"/>
      <c r="T18" s="9"/>
      <c r="U18" s="9"/>
      <c r="V18" s="9"/>
      <c r="W18" s="9"/>
      <c r="X18" s="9"/>
      <c r="Y18" s="9"/>
      <c r="Z18" s="9"/>
      <c r="AA18" s="9"/>
      <c r="AB18" s="9"/>
      <c r="AC18" s="9"/>
      <c r="AD18" s="9"/>
      <c r="AE18" s="9"/>
      <c r="AF18" s="9"/>
      <c r="AG18" s="9"/>
      <c r="AH18" s="9"/>
      <c r="AI18" s="9"/>
      <c r="AJ18" s="94"/>
      <c r="AK18" s="94"/>
      <c r="AL18" s="94"/>
      <c r="AM18" s="94"/>
      <c r="AN18" s="94"/>
      <c r="AO18" s="94"/>
    </row>
    <row r="19" spans="14:41" ht="15.75" thickBot="1">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row>
    <row r="20" spans="2:41" ht="19.5" thickBot="1">
      <c r="B20" s="508" t="s">
        <v>263</v>
      </c>
      <c r="C20" s="509"/>
      <c r="D20" s="509"/>
      <c r="E20" s="509"/>
      <c r="F20" s="509"/>
      <c r="G20" s="509"/>
      <c r="H20" s="509"/>
      <c r="I20" s="509"/>
      <c r="J20" s="509"/>
      <c r="K20" s="509"/>
      <c r="L20" s="509"/>
      <c r="M20" s="509"/>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row>
    <row r="21" spans="2:41" s="31" customFormat="1" ht="104.25" customHeight="1" thickBot="1">
      <c r="B21" s="33" t="s">
        <v>253</v>
      </c>
      <c r="C21" s="108" t="s">
        <v>254</v>
      </c>
      <c r="D21" s="172" t="s">
        <v>255</v>
      </c>
      <c r="E21" s="108" t="s">
        <v>254</v>
      </c>
      <c r="F21" s="499" t="s">
        <v>261</v>
      </c>
      <c r="G21" s="500"/>
      <c r="H21" s="499" t="s">
        <v>262</v>
      </c>
      <c r="I21" s="500"/>
      <c r="J21" s="499" t="s">
        <v>257</v>
      </c>
      <c r="K21" s="500"/>
      <c r="L21" s="499" t="s">
        <v>278</v>
      </c>
      <c r="M21" s="501"/>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row>
    <row r="22" spans="2:13" ht="409.5" customHeight="1" thickBot="1">
      <c r="B22" s="208" t="s">
        <v>365</v>
      </c>
      <c r="C22" s="34">
        <v>2</v>
      </c>
      <c r="D22" s="209" t="s">
        <v>368</v>
      </c>
      <c r="E22" s="210" t="s">
        <v>384</v>
      </c>
      <c r="F22" s="502" t="s">
        <v>385</v>
      </c>
      <c r="G22" s="503"/>
      <c r="H22" s="502" t="s">
        <v>386</v>
      </c>
      <c r="I22" s="503"/>
      <c r="J22" s="504" t="s">
        <v>629</v>
      </c>
      <c r="K22" s="505"/>
      <c r="L22" s="504"/>
      <c r="M22" s="505"/>
    </row>
    <row r="23" spans="2:13" s="14" customFormat="1" ht="14.25" customHeight="1">
      <c r="B23" s="207"/>
      <c r="C23" s="207"/>
      <c r="D23" s="207"/>
      <c r="E23" s="207"/>
      <c r="F23" s="498"/>
      <c r="G23" s="498"/>
      <c r="H23" s="498"/>
      <c r="I23" s="498"/>
      <c r="J23" s="498"/>
      <c r="K23" s="498"/>
      <c r="L23" s="498"/>
      <c r="M23" s="498"/>
    </row>
    <row r="24" spans="2:13" ht="15">
      <c r="B24" s="94"/>
      <c r="C24" s="94"/>
      <c r="D24" s="94"/>
      <c r="E24" s="94"/>
      <c r="F24" s="94"/>
      <c r="G24" s="94"/>
      <c r="H24" s="94"/>
      <c r="I24" s="94"/>
      <c r="J24" s="94"/>
      <c r="K24" s="94"/>
      <c r="L24" s="94"/>
      <c r="M24" s="94"/>
    </row>
  </sheetData>
  <sheetProtection/>
  <mergeCells count="33">
    <mergeCell ref="F14:G14"/>
    <mergeCell ref="B16:M16"/>
    <mergeCell ref="F15:G15"/>
    <mergeCell ref="H15:I15"/>
    <mergeCell ref="J15:K15"/>
    <mergeCell ref="L15:M15"/>
    <mergeCell ref="C2:G2"/>
    <mergeCell ref="H14:I14"/>
    <mergeCell ref="J14:K14"/>
    <mergeCell ref="B6:M7"/>
    <mergeCell ref="B8:M8"/>
    <mergeCell ref="F17:G17"/>
    <mergeCell ref="C3:F3"/>
    <mergeCell ref="B13:M13"/>
    <mergeCell ref="L14:M14"/>
    <mergeCell ref="B9:M9"/>
    <mergeCell ref="H17:I17"/>
    <mergeCell ref="J17:K17"/>
    <mergeCell ref="L17:M17"/>
    <mergeCell ref="J18:K18"/>
    <mergeCell ref="B20:M20"/>
    <mergeCell ref="F18:G18"/>
    <mergeCell ref="H18:I18"/>
    <mergeCell ref="L18:M18"/>
    <mergeCell ref="F23:M23"/>
    <mergeCell ref="F21:G21"/>
    <mergeCell ref="H21:I21"/>
    <mergeCell ref="J21:K21"/>
    <mergeCell ref="L21:M21"/>
    <mergeCell ref="F22:G22"/>
    <mergeCell ref="H22:I22"/>
    <mergeCell ref="J22:K22"/>
    <mergeCell ref="L22:M22"/>
  </mergeCells>
  <dataValidations count="3">
    <dataValidation type="list" allowBlank="1" showInputMessage="1" showErrorMessage="1" sqref="E15 E22 E18">
      <formula1>"1,02.янв,02.фев,03.янв,03.фев,04.янв,04.фев,5,06.янв,06.фев,7"</formula1>
    </dataValidation>
    <dataValidation type="list" allowBlank="1" showInputMessage="1" showErrorMessage="1" sqref="C22 C15">
      <formula1>"1,2,3,4,5,6,7"</formula1>
    </dataValidation>
    <dataValidation type="list" allowBlank="1" showInputMessage="1" showErrorMessage="1" sqref="C18">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dimension ref="B1:B4"/>
  <sheetViews>
    <sheetView zoomScale="115" zoomScaleNormal="115" zoomScalePageLayoutView="0"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36" t="s">
        <v>246</v>
      </c>
    </row>
    <row r="2" ht="319.5" customHeight="1" thickBot="1">
      <c r="B2" s="37" t="s">
        <v>247</v>
      </c>
    </row>
    <row r="3" ht="16.5" thickBot="1">
      <c r="B3" s="36" t="s">
        <v>248</v>
      </c>
    </row>
    <row r="4" ht="266.25" customHeight="1" thickBot="1">
      <c r="B4" s="178" t="s">
        <v>249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2014-05-22T12:00:40Z</cp:lastPrinted>
  <dcterms:created xsi:type="dcterms:W3CDTF">2010-11-30T14:15:01Z</dcterms:created>
  <dcterms:modified xsi:type="dcterms:W3CDTF">2016-02-09T15:29:28Z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00080038040000000000010243100207f6000400038000</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83</vt:lpwstr>
  </property>
  <property fmtid="{D5CDD505-2E9C-101B-9397-08002B2CF9AE}" pid="6" name="ProjectId">
    <vt:lpwstr>48</vt:lpwstr>
  </property>
  <property fmtid="{D5CDD505-2E9C-101B-9397-08002B2CF9AE}" pid="7" name="Application">
    <vt:lpwstr>Allocation</vt:lpwstr>
  </property>
  <property fmtid="{D5CDD505-2E9C-101B-9397-08002B2CF9AE}" pid="8" name="SentToWBDocs">
    <vt:lpwstr>Yes</vt:lpwstr>
  </property>
  <property fmtid="{D5CDD505-2E9C-101B-9397-08002B2CF9AE}" pid="9" name="WBDocsDocURL">
    <vt:lpwstr>http://wbdocsservices.worldbank.org/services?I4_SERVICE=VC&amp;I4_KEY=TF069012&amp;I4_DOCID=090224b085bfac20</vt:lpwstr>
  </property>
  <property fmtid="{D5CDD505-2E9C-101B-9397-08002B2CF9AE}" pid="10" name="UpdatedtoDB">
    <vt:lpwstr>Yes</vt:lpwstr>
  </property>
  <property fmtid="{D5CDD505-2E9C-101B-9397-08002B2CF9AE}" pid="11" name="WorkflowChangePath">
    <vt:lpwstr>6928cf46-c326-4255-ab09-b0d79a1ac86c,4;6928cf46-c326-4255-ab09-b0d79a1ac86c,6;6928cf46-c326-4255-ab09-b0d79a1ac86c,8;</vt:lpwstr>
  </property>
  <property fmtid="{D5CDD505-2E9C-101B-9397-08002B2CF9AE}" pid="12" name="WBDocsApproverName">
    <vt:lpwstr/>
  </property>
  <property fmtid="{D5CDD505-2E9C-101B-9397-08002B2CF9AE}" pid="13" name="DocAuthor_WBDocs">
    <vt:lpwstr>Adaptation Fund Board Secretariat</vt:lpwstr>
  </property>
  <property fmtid="{D5CDD505-2E9C-101B-9397-08002B2CF9AE}" pid="14" name="ProjectStatus">
    <vt:lpwstr>Project Approved</vt:lpwstr>
  </property>
  <property fmtid="{D5CDD505-2E9C-101B-9397-08002B2CF9AE}" pid="15" name="Fund_WBDocs">
    <vt:lpwstr>AF</vt:lpwstr>
  </property>
  <property fmtid="{D5CDD505-2E9C-101B-9397-08002B2CF9AE}" pid="16" name="PublicDoc">
    <vt:lpwstr>Yes</vt:lpwstr>
  </property>
  <property fmtid="{D5CDD505-2E9C-101B-9397-08002B2CF9AE}" pid="17" name="SentToWBDocsPublic">
    <vt:lpwstr>Yes</vt:lpwstr>
  </property>
  <property fmtid="{D5CDD505-2E9C-101B-9397-08002B2CF9AE}" pid="18" name="WBDocsDocURLPublicOnly">
    <vt:lpwstr>http://pubdocs.worldbank.org/en/898471532122683770/48-For-Website-4450-Turkmenistan-AF-TKM-PPR-6-Aug-15.xls</vt:lpwstr>
  </property>
  <property fmtid="{D5CDD505-2E9C-101B-9397-08002B2CF9AE}" pid="19" name="ApproverUPI_WBDocs">
    <vt:lpwstr>000384891</vt:lpwstr>
  </property>
  <property fmtid="{D5CDD505-2E9C-101B-9397-08002B2CF9AE}" pid="20" name="DocumentType_WBDocs">
    <vt:lpwstr>Project Status Report</vt:lpwstr>
  </property>
</Properties>
</file>